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\Plan\พี่สา\ปี 68\จัดตั้ง\"/>
    </mc:Choice>
  </mc:AlternateContent>
  <xr:revisionPtr revIDLastSave="0" documentId="13_ncr:1_{A93BC535-EAF9-41EA-83F9-84A6152E2B77}" xr6:coauthVersionLast="45" xr6:coauthVersionMax="45" xr10:uidLastSave="{00000000-0000-0000-0000-000000000000}"/>
  <bookViews>
    <workbookView xWindow="-28920" yWindow="-120" windowWidth="29040" windowHeight="15720" xr2:uid="{00000000-000D-0000-FFFF-FFFF00000000}"/>
  </bookViews>
  <sheets>
    <sheet name="คำอธิบาย" sheetId="13" r:id="rId1"/>
    <sheet name="ปร.4(ก)" sheetId="3" r:id="rId2"/>
    <sheet name="ปร.5" sheetId="2" r:id="rId3"/>
    <sheet name="ปร.6" sheetId="1" r:id="rId4"/>
    <sheet name="{Factor F}" sheetId="9" r:id="rId5"/>
    <sheet name="รายละเอียดปรับปรุงซ่อมแซม" sheetId="11" r:id="rId6"/>
    <sheet name="ภาพถ่าย" sheetId="12" r:id="rId7"/>
    <sheet name="รายการค่าวัสดุ ค่าแรง" sheetId="15" r:id="rId8"/>
    <sheet name="Sheet1" sheetId="10" state="hidden" r:id="rId9"/>
  </sheets>
  <definedNames>
    <definedName name="_Hlk50038600" localSheetId="5">รายละเอียดปรับปรุงซ่อมแซม!$A$1</definedName>
    <definedName name="_xlnm.Print_Area" localSheetId="4">'{Factor F}'!$A$1:$L$37</definedName>
    <definedName name="_xlnm.Print_Area" localSheetId="1">'ปร.4(ก)'!$A$1:$M$46</definedName>
    <definedName name="_xlnm.Print_Area" localSheetId="2">ปร.5!$A$1:$N$32</definedName>
    <definedName name="_xlnm.Print_Titles" localSheetId="1">'ปร.4(ก)'!$1:$7</definedName>
    <definedName name="_xlnm.Print_Titles" localSheetId="7">'รายการค่าวัสดุ ค่าแรง'!$1:$2</definedName>
  </definedNames>
  <calcPr calcId="191029"/>
</workbook>
</file>

<file path=xl/calcChain.xml><?xml version="1.0" encoding="utf-8"?>
<calcChain xmlns="http://schemas.openxmlformats.org/spreadsheetml/2006/main">
  <c r="I37" i="9" l="1"/>
  <c r="L4" i="2"/>
  <c r="E5" i="2"/>
  <c r="K32" i="3" l="1"/>
  <c r="I32" i="3"/>
  <c r="L32" i="3" s="1"/>
  <c r="K31" i="3"/>
  <c r="I31" i="3"/>
  <c r="L31" i="3"/>
  <c r="K30" i="3"/>
  <c r="K33" i="3" s="1"/>
  <c r="I30" i="3"/>
  <c r="I33" i="3" s="1"/>
  <c r="K27" i="3"/>
  <c r="I27" i="3"/>
  <c r="L27" i="3" s="1"/>
  <c r="K26" i="3"/>
  <c r="I26" i="3"/>
  <c r="L26" i="3" s="1"/>
  <c r="K25" i="3"/>
  <c r="I25" i="3"/>
  <c r="L25" i="3" s="1"/>
  <c r="K24" i="3"/>
  <c r="I24" i="3"/>
  <c r="L24" i="3" s="1"/>
  <c r="K23" i="3"/>
  <c r="I23" i="3"/>
  <c r="L23" i="3" s="1"/>
  <c r="K22" i="3"/>
  <c r="I22" i="3"/>
  <c r="L22" i="3" s="1"/>
  <c r="K21" i="3"/>
  <c r="I21" i="3"/>
  <c r="L21" i="3" s="1"/>
  <c r="K20" i="3"/>
  <c r="I20" i="3"/>
  <c r="L20" i="3"/>
  <c r="K19" i="3"/>
  <c r="I19" i="3"/>
  <c r="L19" i="3" s="1"/>
  <c r="K18" i="3"/>
  <c r="K28" i="3" s="1"/>
  <c r="I18" i="3"/>
  <c r="L18" i="3" s="1"/>
  <c r="K17" i="3"/>
  <c r="I17" i="3"/>
  <c r="L17" i="3" s="1"/>
  <c r="K16" i="3"/>
  <c r="I16" i="3"/>
  <c r="L16" i="3" s="1"/>
  <c r="K13" i="3"/>
  <c r="I13" i="3"/>
  <c r="L13" i="3" s="1"/>
  <c r="K12" i="3"/>
  <c r="I12" i="3"/>
  <c r="K11" i="3"/>
  <c r="I11" i="3"/>
  <c r="K10" i="3"/>
  <c r="I10" i="3"/>
  <c r="K9" i="3"/>
  <c r="I9" i="3"/>
  <c r="K4" i="9"/>
  <c r="C4" i="9"/>
  <c r="C3" i="9"/>
  <c r="V32" i="9"/>
  <c r="L32" i="9"/>
  <c r="V31" i="9"/>
  <c r="L31" i="9"/>
  <c r="V30" i="9"/>
  <c r="L30" i="9" s="1"/>
  <c r="V29" i="9"/>
  <c r="L29" i="9"/>
  <c r="V28" i="9"/>
  <c r="L28" i="9" s="1"/>
  <c r="V27" i="9"/>
  <c r="L27" i="9"/>
  <c r="V26" i="9"/>
  <c r="L26" i="9"/>
  <c r="V25" i="9"/>
  <c r="L25" i="9"/>
  <c r="V24" i="9"/>
  <c r="L24" i="9"/>
  <c r="V23" i="9"/>
  <c r="L23" i="9"/>
  <c r="V22" i="9"/>
  <c r="L22" i="9" s="1"/>
  <c r="V21" i="9"/>
  <c r="L21" i="9"/>
  <c r="V20" i="9"/>
  <c r="L20" i="9" s="1"/>
  <c r="V19" i="9"/>
  <c r="L19" i="9"/>
  <c r="V18" i="9"/>
  <c r="L18" i="9"/>
  <c r="V17" i="9"/>
  <c r="L17" i="9"/>
  <c r="V16" i="9"/>
  <c r="L16" i="9"/>
  <c r="V15" i="9"/>
  <c r="L15" i="9"/>
  <c r="V14" i="9"/>
  <c r="L14" i="9" s="1"/>
  <c r="V13" i="9"/>
  <c r="L13" i="9"/>
  <c r="V12" i="9"/>
  <c r="L12" i="9" s="1"/>
  <c r="V11" i="9"/>
  <c r="L11" i="9"/>
  <c r="V10" i="9"/>
  <c r="L10" i="9"/>
  <c r="V9" i="9"/>
  <c r="L9" i="9"/>
  <c r="V8" i="9"/>
  <c r="H3" i="2"/>
  <c r="E3" i="1"/>
  <c r="C5" i="1"/>
  <c r="C5" i="9" s="1"/>
  <c r="I4" i="1"/>
  <c r="B4" i="1"/>
  <c r="A3" i="1"/>
  <c r="A3" i="9"/>
  <c r="M6" i="2"/>
  <c r="M4" i="2"/>
  <c r="D4" i="2"/>
  <c r="B3" i="2"/>
  <c r="E7" i="1"/>
  <c r="A12" i="1"/>
  <c r="L30" i="3"/>
  <c r="L33" i="3" s="1"/>
  <c r="L9" i="3"/>
  <c r="L11" i="3"/>
  <c r="L12" i="3" l="1"/>
  <c r="L10" i="3"/>
  <c r="I28" i="3"/>
  <c r="I37" i="3" s="1"/>
  <c r="I38" i="3" s="1"/>
  <c r="L28" i="3"/>
  <c r="L37" i="3" s="1"/>
  <c r="L38" i="3" s="1"/>
  <c r="K10" i="2" s="1"/>
  <c r="L14" i="3"/>
  <c r="K14" i="3"/>
  <c r="K37" i="3" s="1"/>
  <c r="K38" i="3" s="1"/>
  <c r="G2" i="10" l="1"/>
  <c r="P9" i="9" l="1"/>
  <c r="H18" i="9"/>
  <c r="P11" i="9" l="1"/>
  <c r="G24" i="9" s="1"/>
  <c r="P12" i="9"/>
  <c r="G27" i="9"/>
  <c r="G25" i="9" l="1"/>
  <c r="R12" i="9"/>
  <c r="I24" i="9"/>
  <c r="P13" i="9"/>
  <c r="H19" i="9"/>
  <c r="E25" i="9" l="1"/>
  <c r="R13" i="9"/>
  <c r="H20" i="9"/>
  <c r="H21" i="9"/>
  <c r="C24" i="9"/>
  <c r="A24" i="9"/>
  <c r="E24" i="9" l="1"/>
  <c r="P19" i="9" s="1"/>
  <c r="P20" i="9" s="1"/>
  <c r="P21" i="9" s="1"/>
  <c r="G28" i="9" s="1"/>
  <c r="L10" i="2" s="1"/>
  <c r="M10" i="2" s="1"/>
  <c r="M18" i="2" s="1"/>
  <c r="M19" i="2" s="1"/>
  <c r="H22" i="9"/>
  <c r="A19" i="2" l="1"/>
  <c r="H12" i="1"/>
  <c r="H18" i="1" s="1"/>
  <c r="B19" i="1" s="1"/>
</calcChain>
</file>

<file path=xl/sharedStrings.xml><?xml version="1.0" encoding="utf-8"?>
<sst xmlns="http://schemas.openxmlformats.org/spreadsheetml/2006/main" count="618" uniqueCount="368">
  <si>
    <t>หน่วยงาน</t>
  </si>
  <si>
    <t>ประมาณราคาเมื่อวันที่</t>
  </si>
  <si>
    <t>ลำดับที่</t>
  </si>
  <si>
    <t>รายการ</t>
  </si>
  <si>
    <t>หมายเหตุ</t>
  </si>
  <si>
    <t>เงื่อนไข</t>
  </si>
  <si>
    <t>สรุป</t>
  </si>
  <si>
    <t>ประมาณราคาโดย</t>
  </si>
  <si>
    <t>**</t>
  </si>
  <si>
    <t>จำนวน</t>
  </si>
  <si>
    <t>แผ่น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</si>
  <si>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</si>
  <si>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</si>
  <si>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</si>
  <si>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</si>
  <si>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>หน่วย</t>
  </si>
  <si>
    <t>ค่าแรงงาน</t>
  </si>
  <si>
    <t>จำนวนเงิน</t>
  </si>
  <si>
    <t>รวมค่าวัสดุ  และค่าแรงงาน</t>
  </si>
  <si>
    <t xml:space="preserve">หมายเหตุ   </t>
  </si>
  <si>
    <t>ค่าวัสดุ</t>
  </si>
  <si>
    <t>ค่าก่อสร้าง</t>
  </si>
  <si>
    <t>หน่วย : บาท</t>
  </si>
  <si>
    <t>ค่างานต้นทุน</t>
  </si>
  <si>
    <t>...............................................................................................</t>
  </si>
  <si>
    <t>รายการปริมาณงานและราคา</t>
  </si>
  <si>
    <t>ราคาต่อหน่วย</t>
  </si>
  <si>
    <t>Factor  F</t>
  </si>
  <si>
    <t>ยอดสุทธิ</t>
  </si>
  <si>
    <t xml:space="preserve"> -</t>
  </si>
  <si>
    <t>ค่างาน(ทุน)</t>
  </si>
  <si>
    <t>FACTOR F</t>
  </si>
  <si>
    <t>ล้านบาท</t>
  </si>
  <si>
    <t>&lt;0.5</t>
  </si>
  <si>
    <t>สูตรคำนวณหาค่า FACTOR  F</t>
  </si>
  <si>
    <t>( C - B )</t>
  </si>
  <si>
    <t>A = ค่าวัสดุและแรงงานต้นทุน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</si>
  <si>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</si>
  <si>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</si>
  <si>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</si>
  <si>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</si>
  <si>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&gt;500</t>
  </si>
  <si>
    <t>ตารางแสดงการคำนวณหาค่า FACTOR F งานอาคาร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</si>
  <si>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</si>
  <si>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}</t>
  </si>
  <si>
    <t>{</t>
  </si>
  <si>
    <t>บาท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</si>
  <si>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</si>
  <si>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t>2. ถ้าเป็นงานเงินกู้ให้ใช้ Factor F ในช่อง " รวมในรูป Factor "</t>
  </si>
  <si>
    <t>a =</t>
  </si>
  <si>
    <t xml:space="preserve"> </t>
  </si>
  <si>
    <t>b =</t>
  </si>
  <si>
    <t xml:space="preserve">c = </t>
  </si>
  <si>
    <t xml:space="preserve">d = </t>
  </si>
  <si>
    <t xml:space="preserve">e = </t>
  </si>
  <si>
    <t>เมื่อ</t>
  </si>
  <si>
    <t xml:space="preserve"> =</t>
  </si>
  <si>
    <t>แทนค่า</t>
  </si>
  <si>
    <t>(</t>
  </si>
  <si>
    <t>)</t>
  </si>
  <si>
    <t>)   X   (</t>
  </si>
  <si>
    <t>สรุปค่าต้นทุนงาน</t>
  </si>
  <si>
    <t>ค่า FACTOR F เท่ากับ</t>
  </si>
  <si>
    <t xml:space="preserve"> -  (</t>
  </si>
  <si>
    <t>สถานที่</t>
  </si>
  <si>
    <t>แบบ ปร.4(ก) ที่แนบ</t>
  </si>
  <si>
    <t>สถานที่ก่อสร้าง</t>
  </si>
  <si>
    <t>เงินล่วงหน้าจ่าย ( ร้อยละ )</t>
  </si>
  <si>
    <t>ค่าประกันผลงาน หัก  (ร้อยละ)</t>
  </si>
  <si>
    <t>ดอกเบี้ยเงินกู้ (ร้อยละ)</t>
  </si>
  <si>
    <t>ค่าภาษีมูลค่าเพิ่ม ( VAT )  (ร้อยละ)</t>
  </si>
  <si>
    <t>แบบ ปร.4 (ก) ปร.5 (ก) ปร.6 และ Factor F ทั้งหมด</t>
  </si>
  <si>
    <t>รายการรื้อถอน</t>
  </si>
  <si>
    <t>รื้อพื้นไม้ชั้นที่ 1</t>
  </si>
  <si>
    <t>ตร.ม.</t>
  </si>
  <si>
    <t>รื้อตงไม้</t>
  </si>
  <si>
    <t>รื้อฝ้าเพดาน</t>
  </si>
  <si>
    <t>รื้อบันไดไม้</t>
  </si>
  <si>
    <t>ชุด</t>
  </si>
  <si>
    <t>รื้อดวงโคม</t>
  </si>
  <si>
    <t>รายการปรับปรุง ซ่อมแซม</t>
  </si>
  <si>
    <t>ตงเหล็ก เหล็กกล่องสี่เหลี่ยม ขนาด 150x75x4.5 มม.</t>
  </si>
  <si>
    <t>ท่อน</t>
  </si>
  <si>
    <t>ตงเหล็ก เหล็กกล่องสี่เหลี่ยม ขนาด 100x50x2.3 มม.</t>
  </si>
  <si>
    <t>ปูพื้นไม้ (ใช้พื้นเดิม 80 %)</t>
  </si>
  <si>
    <t>ปูพื้นไม้ซื้อเพิ่ม ขนาด 1"x6"</t>
  </si>
  <si>
    <t>ทาสีกันสนิม ตงเหล็ก</t>
  </si>
  <si>
    <t>ทาสีน้ำมัน ตงเหล็ก</t>
  </si>
  <si>
    <t>ขัดผิวพื้นไม้ ลงน้ำยาเคลือบเงาไม้</t>
  </si>
  <si>
    <t>ติดตั้งฝ้าเพดานยิบซั่มบอร์ด คร่าวโลหะขุบสังกะสี</t>
  </si>
  <si>
    <t>ติดตั้งโคมไฟฟ้าแบบมีตะแกรงอลูมิเนียมถี่ใบพับติดลอย T8 2x36 วัตต์</t>
  </si>
  <si>
    <t>เดินสายไฟดวงโคม</t>
  </si>
  <si>
    <t>จุด</t>
  </si>
  <si>
    <t>เต้ารับไฟฟ้าขากลม-แบน</t>
  </si>
  <si>
    <t>สวิทซ์</t>
  </si>
  <si>
    <t>งานทาสี</t>
  </si>
  <si>
    <t>งานทำความสะอาดผนัง + ฝ้าเพดาน</t>
  </si>
  <si>
    <t>งานทาสีน้ำมัน</t>
  </si>
  <si>
    <t>งานทาสีน้ำอะครีลิค สำหรับอาคารเก่า</t>
  </si>
  <si>
    <t>สพป./สพม.</t>
  </si>
  <si>
    <t xml:space="preserve"> - ราคาวัสดุให้ใช้ราคาของพาณิชย์จังหวัด / จังหวัดใกล้เคียง / สืบราคาจากท้องถิ่น</t>
  </si>
  <si>
    <t xml:space="preserve"> - ค่าแรงงานให้ใช้ตามบัญชีมาตรฐานค่าแรงงานของกรมบัญชีกลาง</t>
  </si>
  <si>
    <t>ผู้ประมาณราคา</t>
  </si>
  <si>
    <t>...........................................................................................</t>
  </si>
  <si>
    <t>รับรองความถูกต้อง</t>
  </si>
  <si>
    <t>ผู้อำนวยการโรงเรียน</t>
  </si>
  <si>
    <t>ตรวจสอบความถูกต้อง</t>
  </si>
  <si>
    <t>ผู้อำนวยการกลุ่มนโยบายและแผน สพท.</t>
  </si>
  <si>
    <t>งานก่อสร้างที่คำนวณราคากลาง</t>
  </si>
  <si>
    <t>(………………………………………………..)</t>
  </si>
  <si>
    <t xml:space="preserve">              งานก่อสร้างที่คำนวณราคากลาง</t>
  </si>
  <si>
    <t>แบบ ปร.6</t>
  </si>
  <si>
    <t>งานปรับปรุง/ซ่อมแซม</t>
  </si>
  <si>
    <t>แบบ ปร.5 (ก)</t>
  </si>
  <si>
    <t>.........................................................</t>
  </si>
  <si>
    <t xml:space="preserve">       ตำแหน่ง..............................................</t>
  </si>
  <si>
    <t>(.........................................................)</t>
  </si>
  <si>
    <t xml:space="preserve">       ตำแหน่งผู้อำนวยการโรงเรียน............</t>
  </si>
  <si>
    <t>ค่าปรับปรุง/ซ่อมแซม</t>
  </si>
  <si>
    <t xml:space="preserve">รวมค่าปรับปรุง/ซ่อมแซมเป็นเงินทั้งสิ้น   </t>
  </si>
  <si>
    <t>ตำแหน่ง .........................................</t>
  </si>
  <si>
    <t xml:space="preserve">  รวมค่าปรับปรุง/ซ่อมแซม</t>
  </si>
  <si>
    <t>ตำแหน่ง ................................</t>
  </si>
  <si>
    <t>สรุปราคาค่าปรับปรุง/ซ่อมแซม</t>
  </si>
  <si>
    <t>สรุปค่าปรับปรุง/ซ่อมแซม</t>
  </si>
  <si>
    <t>รวมงานข้อ 2</t>
  </si>
  <si>
    <t>รวมงานข้อ 1</t>
  </si>
  <si>
    <t>รวมงานข้อ 3</t>
  </si>
  <si>
    <t>รวมค่าวัสดุและค่าแรงงานปรับปรุง/ซ่อมแซม</t>
  </si>
  <si>
    <t>รวมค่าวัสดุและค่าแรงงานทั้งหมด (รวมค่ารื้อถอน)</t>
  </si>
  <si>
    <r>
      <t>[</t>
    </r>
    <r>
      <rPr>
        <b/>
        <sz val="16"/>
        <color indexed="8"/>
        <rFont val="TH SarabunPSK"/>
        <family val="2"/>
      </rPr>
      <t>( D - E ) x ( A - B )</t>
    </r>
    <r>
      <rPr>
        <b/>
        <sz val="22"/>
        <color indexed="8"/>
        <rFont val="TH SarabunPSK"/>
        <family val="2"/>
      </rPr>
      <t>]</t>
    </r>
  </si>
  <si>
    <r>
      <t>ลงชื่อ</t>
    </r>
    <r>
      <rPr>
        <b/>
        <sz val="8"/>
        <color indexed="8"/>
        <rFont val="TH SarabunPSK"/>
        <family val="2"/>
      </rPr>
      <t>.............................................................................................</t>
    </r>
    <r>
      <rPr>
        <b/>
        <sz val="14"/>
        <color indexed="8"/>
        <rFont val="TH SarabunPSK"/>
        <family val="2"/>
      </rPr>
      <t xml:space="preserve">ผู้ประมาณราคา   </t>
    </r>
  </si>
  <si>
    <r>
      <t xml:space="preserve">นักวิเคราะห์นโยบายและแผน </t>
    </r>
    <r>
      <rPr>
        <b/>
        <strike/>
        <sz val="16"/>
        <color indexed="10"/>
        <rFont val="TH SarabunPSK"/>
        <family val="2"/>
      </rPr>
      <t>สพท.</t>
    </r>
  </si>
  <si>
    <r>
      <t xml:space="preserve">หมายเหตุ </t>
    </r>
    <r>
      <rPr>
        <b/>
        <sz val="16"/>
        <rFont val="TH SarabunPSK"/>
        <family val="2"/>
      </rPr>
      <t xml:space="preserve"> แบบฟอร์มนี้ สามารถปรับปรุงและเปลี่ยนแปลงได้ตามความเหมาะสมและสอดคล้องโครงการ/งานก่อสร้าง</t>
    </r>
  </si>
  <si>
    <t>รับรองข้อมูล</t>
  </si>
  <si>
    <t>ผู้อำนวยการสำนักงานเขตพื้นที่การศึกษา</t>
  </si>
  <si>
    <r>
      <t>(</t>
    </r>
    <r>
      <rPr>
        <b/>
        <sz val="10"/>
        <rFont val="TH SarabunPSK"/>
        <family val="2"/>
      </rPr>
      <t>................................................................................</t>
    </r>
    <r>
      <rPr>
        <b/>
        <sz val="14"/>
        <rFont val="TH SarabunPSK"/>
        <family val="2"/>
      </rPr>
      <t>)</t>
    </r>
  </si>
  <si>
    <r>
      <t xml:space="preserve">นักวิเคราะห์นโยบายและแผน </t>
    </r>
    <r>
      <rPr>
        <b/>
        <strike/>
        <sz val="16"/>
        <rFont val="TH SarabunPSK"/>
        <family val="2"/>
      </rPr>
      <t>สพท.</t>
    </r>
  </si>
  <si>
    <r>
      <rPr>
        <b/>
        <u/>
        <sz val="16"/>
        <rFont val="TH SarabunPSK"/>
        <family val="2"/>
      </rPr>
      <t>หมายเหตุ</t>
    </r>
    <r>
      <rPr>
        <b/>
        <sz val="16"/>
        <rFont val="TH SarabunPSK"/>
        <family val="2"/>
      </rPr>
      <t xml:space="preserve"> แบบฟอร์มนี้  สามารถปรับปรุงและเปลี่ยนแปลงได้ตามความเหมาะสมและสอดคล้องโครงการ /</t>
    </r>
  </si>
  <si>
    <t>สพป.</t>
  </si>
  <si>
    <t>โรงเรียน...................................... สพป.นครสวรรค์ เขต 2</t>
  </si>
  <si>
    <t>รายละเอียดการปรับปรุงซ่อมแซม อาคารเรียน อาคารประกอบและสิ่งก่อสร้างอื่น</t>
  </si>
  <si>
    <t>รายการ ........................................................</t>
  </si>
  <si>
    <t>.................................................</t>
  </si>
  <si>
    <t>ด้วยโรงเรียน .......................... มีความประสงค์ดำเนินการปรับปรุง/ซ่อมแซมอาคารเรียน</t>
  </si>
  <si>
    <t xml:space="preserve">อาคารประกอบ และสิ่งก่อสร้างอื่น ซึ่งกำหนดระยะเวลาทำงาน .......... วัน จำนวน ....... งวดงาน </t>
  </si>
  <si>
    <t>รายละเอียดดังต่อไปนี้</t>
  </si>
  <si>
    <t>1. ...............................................................................................................</t>
  </si>
  <si>
    <t>2. ..............................................................................................................</t>
  </si>
  <si>
    <t>3. ..............................................................................................................</t>
  </si>
  <si>
    <t>รายการปรับปรุงซ่อมแซมใหม่</t>
  </si>
  <si>
    <t>2. ...............................................................................................................</t>
  </si>
  <si>
    <t>3. ...............................................................................................................</t>
  </si>
  <si>
    <t>4. ...............................................................................................................</t>
  </si>
  <si>
    <t>5. ...............................................................................................................</t>
  </si>
  <si>
    <t>6. ...............................................................................................................</t>
  </si>
  <si>
    <t>อนึ่ง ในการทำงานครั้งนี้ ผู้รับจ้างจะต้องใช้วัสดุที่ได้มาตรฐานผลิตภัณฑ์อุตสาหกรรม (มอก.) และ</t>
  </si>
  <si>
    <t>ใช้ช่างที่มีฝีมือ ความชำนาญ และประสบการณ์โดยเฉพาะมาทำการปรับปรุง  - ซ่อมแซม หากมีความเสียหาย</t>
  </si>
  <si>
    <t>ใดๆ เกิดขึ้น ผู้รับจ้างจะต้องทำการปรับปรุง - ซ่อมแซมให้เรียบร้อยก่อนส่งมอบงาน</t>
  </si>
  <si>
    <t>(ลงชื่อ) ..................................  ผู้ประมาณราคา</t>
  </si>
  <si>
    <t xml:space="preserve">         ( ................................. )</t>
  </si>
  <si>
    <t>วันที่ ......................................................</t>
  </si>
  <si>
    <t>ภาพถ่ายประกอบคำขอจัดตั้งงบประมาณ ปีงบประมาณ พ.ศ. 2569</t>
  </si>
  <si>
    <t>รายการปรับปรุงซ่อมแซมอาคารเรียน อาคารประกอบและสิ่งก่อสร้างอื่น</t>
  </si>
  <si>
    <t>โรงเรียน ............................................ สพป. นครสวรรค์ เขต 2</t>
  </si>
  <si>
    <t xml:space="preserve">สิ่งก่อสร้าง </t>
  </si>
  <si>
    <t>..(ตัวอย่าง) อาคาเรียน แบบ สปช. 105/29 หลังที่ 2 สร้างปี 2532..................</t>
  </si>
  <si>
    <t>ลงชื่อ .....................................................</t>
  </si>
  <si>
    <t xml:space="preserve">      ( ..................................................... )</t>
  </si>
  <si>
    <t>ผู้อำนวยการโรงเรียน ..........................................</t>
  </si>
  <si>
    <t>การจัดทำ ปร.4 ปร.5 และ ปร.6 (สำหรับขอจัดตั้งงบที่ สพป.)</t>
  </si>
  <si>
    <t>แบบประมาณการ ปร.4 ปร.5 และ ปร.6</t>
  </si>
  <si>
    <t>ของกลุ่มออกแบบและก่อสร้าง สำนักอำนวยการ สำนักงานคณะกรรมการการศึกษาขั้นพื้นฐาน</t>
  </si>
  <si>
    <t>หมายเหตุ.</t>
  </si>
  <si>
    <r>
      <t xml:space="preserve"> 1. ใน </t>
    </r>
    <r>
      <rPr>
        <b/>
        <u/>
        <sz val="11"/>
        <color indexed="60"/>
        <rFont val="Tahoma"/>
        <family val="2"/>
      </rPr>
      <t>Sheet ปร.4</t>
    </r>
    <r>
      <rPr>
        <b/>
        <sz val="11"/>
        <color indexed="8"/>
        <rFont val="Tahoma"/>
        <family val="2"/>
      </rPr>
      <t xml:space="preserve"> หากมีรายการที่ต้องพิมพ์เพิ่มมากกว่า ให้ทำการแทรกตารางไปจนกว่าจะพอกับรายการที่ประมาณการ</t>
    </r>
  </si>
  <si>
    <t xml:space="preserve">     และสั่งปริ้นให้พอดีหน้า ขนาด A4 ตามเครื่องพิมพ์ของผู้ใช้งาน</t>
  </si>
  <si>
    <t xml:space="preserve">2. รายการที่พิมพ์ประมาณการไว้ใน ปร.4 เป็นเพียงตัวอย่างคร่าวๆ ดังนั้น </t>
  </si>
  <si>
    <t>ให้สำรวจ ราคาวัสดุ และค่าแรง ควรตรวจสอบจากพาณิชย์จังหวัด (ท้องถิ่น) อีกครั้งหนึ่ง</t>
  </si>
  <si>
    <t xml:space="preserve">หาก มีข้อสงสัย โปรดติดต่อ </t>
  </si>
  <si>
    <t xml:space="preserve">              กลุ่มนโยบายและแผน สพป.นครสวรรค์ เขต 2 โทร 056-271478</t>
  </si>
  <si>
    <t xml:space="preserve">จัดทำขึ้นใหม่โดย </t>
  </si>
  <si>
    <t xml:space="preserve">     - นายพงศธร แรงเขตวิทย์ ครู โรงเรียนบ้านวังชุมพร  โทร. 085-8748590</t>
  </si>
  <si>
    <t>ได้ทำการปรับค่า Factor F เป็นปัจจุบัน ตามหนังสือบัญชีราคาวัสดุก่อสร้างและค่าแรง ปี 2568</t>
  </si>
  <si>
    <t>งาน</t>
  </si>
  <si>
    <t>ค่าแรง</t>
  </si>
  <si>
    <t>งานรื้อถอน</t>
  </si>
  <si>
    <t>งานรื้อถอนวัสดุมุงหลังคา</t>
  </si>
  <si>
    <t>-</t>
  </si>
  <si>
    <t>งานรื้อถอนโครงหลังคา</t>
  </si>
  <si>
    <t>งานรื้อถอนเชิงชาย</t>
  </si>
  <si>
    <t>งานรื้อถอนผนังไม้</t>
  </si>
  <si>
    <t>งานรื้อถอนฝ้าเพดานในห้องเรียนและนอกห้องเรียน</t>
  </si>
  <si>
    <t>งานรื้อถอนดวงโคมไฟพร้อมสายไฟ</t>
  </si>
  <si>
    <t>งานขูดล้างสีผนังเดิม</t>
  </si>
  <si>
    <t>งานรื้อประตูพร้อมวงกบ</t>
  </si>
  <si>
    <t>งานรื้อหน้าต่างพร้อมวงกบ</t>
  </si>
  <si>
    <t>งานรื้อถอนกระเบื้อง</t>
  </si>
  <si>
    <t>งานรื้อถอน พื้น ค.ส.ล.</t>
  </si>
  <si>
    <t>งานรื้อถอนสุขภัณฑ์</t>
  </si>
  <si>
    <t>งานหลังคา</t>
  </si>
  <si>
    <t>ติดตั้งกระเบื้องลอนคู่ ขนาด 0.50x1.20 ม. หนา 5 มม.</t>
  </si>
  <si>
    <t>ติดตั้งครอบสันโค้งกระเบื้องลอนคู่</t>
  </si>
  <si>
    <t>ติดตั้งแผ่นเหล็กรีดลอนเคลือบสี ความหนาไม่น้อยกว่า 0.4 มม.</t>
  </si>
  <si>
    <t>ติดตั้งครอบข้าง แผ่นเหล็กรีดลอนเคลือบสี</t>
  </si>
  <si>
    <t>เมตร</t>
  </si>
  <si>
    <t>ติดตั้งครอบจัว แผ่นเหล็กรีดลอนเคลือบสี</t>
  </si>
  <si>
    <t>ติดตั้งเชิงชายไม้เนื้อแข็ง ขนาด 1"x8" และทับเชิงชาย</t>
  </si>
  <si>
    <t>งานโครงหลังคา</t>
  </si>
  <si>
    <t>ติดตั้งโครงหลังคาเหล็กประกอบด้วย
- เสาขนาด 4"x4" (3x2ม.)
- เหล็กโครงขนาด 1.5x3 (1.5มม.)
- แปรเหล็กขนาด 1x2 (1.5ม.)
- พร้อมหลังคาแผ่นเหล็กรีดลอน ความหนาไม่น้อยกว่า 0.4 มม.</t>
  </si>
  <si>
    <t>เหล็กตัวซี (ดูที่งานเหล็ก)</t>
  </si>
  <si>
    <t>งานผนัง</t>
  </si>
  <si>
    <t>ติดตั้งผนังไม้สำเร็จรูป 15x300x0.8 คร่าวโลหะชุบสังกะสี ด้านเดียว สีธรรมชาติ</t>
  </si>
  <si>
    <t>ติดตั้งผนังไม้สำเร็จรูป 15x300x0.8 คร่าวโลหะชุบสังกะสี ด้านเดียว สีต่างๆ</t>
  </si>
  <si>
    <t>ติดตั้งผนังแผ่นเรียบ ขนาด 6 มม. พร้อมคร่าวเหล็ก</t>
  </si>
  <si>
    <t>งานฝ้าเพดาน</t>
  </si>
  <si>
    <t>ติดตั้งฝ้าเพดานยิบซั่มบอร์ด ขนาด 9 มม. คร่าวโหละชุบสังกะสี</t>
  </si>
  <si>
    <t>ติดตั้งฝ้าเพดานซีเมนต์เส้นใยแผ่นเรียบ 6 มม. คร่าวโลหะชุบสังกะสี</t>
  </si>
  <si>
    <t>ติดตั้งบัวฝ้าเพดานสำเร็จรูป ขนาด 1/2x2 นิ้ว</t>
  </si>
  <si>
    <t>ติดตั้งสายไฟพร้อมดวงโคมไฟเดิม ที่รื้อถอนไว้ให้เรียบร้อย</t>
  </si>
  <si>
    <t>ทาสีฝ้าเพดาน สีน้ำอะคริลิค 100%</t>
  </si>
  <si>
    <t>ทาสีน้ำมันไม้เชิงชาย รวมทาสีรองพื้น 2 รอบ</t>
  </si>
  <si>
    <t>ทาสีภายนอก สีน้ำอะคริลิค 100% มอก.2321-2549</t>
  </si>
  <si>
    <t>ทาสีภายใน สีน้ำอะคริลิค 100% มอก.2321--2549</t>
  </si>
  <si>
    <t>ทาสีผนัง สีน้ำมัน</t>
  </si>
  <si>
    <t>งานประตู</t>
  </si>
  <si>
    <t>ติดตั้งวงกบไม้เนื้อแข็ง ขนาด 0.90x2.00 ม.</t>
  </si>
  <si>
    <t>ติดตั้งประตูบานทึบไม้เนื้อแข็ง ขนาด 0.90x2.00 ม.</t>
  </si>
  <si>
    <t>ติดตั้งประตูไม้อัดสัก ขนาด 0.90x2.00 ม.</t>
  </si>
  <si>
    <t>ติดตั้งประตูบานทึบไม้สัก ขนาด 0.90x2.00 ม.</t>
  </si>
  <si>
    <t xml:space="preserve">ติดตั้งชุดประตูกระจกบานสวิงพร้อมวงกบ ชนาด 0.80x2.00 </t>
  </si>
  <si>
    <t>งานหน้าต่าง</t>
  </si>
  <si>
    <t>ติดตั้งหน้าต่างบานเลื่อน พร้อมกรอบอลูมิเนียบ หน้า 1.2 มม. กระจกหนา 5 มม.</t>
  </si>
  <si>
    <t>งานพื้น</t>
  </si>
  <si>
    <t>ติดตั้งปูกระเบื้องเคลือบ ขนาด 12"x12"</t>
  </si>
  <si>
    <t>ติดตั้งปูกระเบื้องเคลือบ ขนาด 16"x16"</t>
  </si>
  <si>
    <t>เทพื้นคอนกรีต</t>
  </si>
  <si>
    <t>งานตาข่ายกันนก</t>
  </si>
  <si>
    <t>ติดตั้ง ตาข่ายกันนก ขนาด 1½ (ลวด 0.30 มม.)
พร้อมโครงเหล็ก ขนาด 1"x2" หนา 1.5 มม.</t>
  </si>
  <si>
    <t>งานไฟฟ้า</t>
  </si>
  <si>
    <t>ติดตั้งโคมไฟฟ้าเพดาน ชนิดติดลอย (หลอด LED 8T)
- โคมแบบ 2x18 w (30x120 cm) ติดในห้องเรียน</t>
  </si>
  <si>
    <t>ติดตั้งโคมไฟฟ้าเพดาน ชนิดติดลอย (หลอด LED 8T)
- โคมแบบ 1x18 w (20x120 cm) ติดนอกห้องเรียน</t>
  </si>
  <si>
    <t>ติดตั้งโคมไฟฟ้าเพดาน ชนิดติดลอย (หลอด LED 8T)
- โคมแบบ 1x18 w (20x60 cm) ติดนอกห้องเรียน</t>
  </si>
  <si>
    <t>เต้ารับไฟฟ้าชนิดลอย (2ปลั๊ก) มีกราว</t>
  </si>
  <si>
    <t>บล๊อกลอย 2 สวิตซ์ไฟฟ้า 16A 220V</t>
  </si>
  <si>
    <t>บล๊อกลอย 3 สวิตซ์ไฟฟ้า 16A 220V</t>
  </si>
  <si>
    <t>ท่อ PVC ร้อยสายไฟ ขนาด 4 หุน พร้อมขายึดท่อ</t>
  </si>
  <si>
    <t>งานสุขภัณฑ์</t>
  </si>
  <si>
    <t>โถส้วมนั่งยอง แบบมีฐาน ราดน้ำ</t>
  </si>
  <si>
    <t>ที่</t>
  </si>
  <si>
    <t>โถส้วมนั่งราบ ราดน้ำ</t>
  </si>
  <si>
    <t>โถสัวมนั่งราบ สองชิ้นพร้อมหม้อน้ำ รุ่นประหยัดน้ำ 6 ลิตร พร้อมอุปกรณ์ครบชุด</t>
  </si>
  <si>
    <t>โถปัสสาวะชาย พร้อมก๊อกน้ำแบบกด พร้อมอุปกรณ์ครบชุด</t>
  </si>
  <si>
    <t>อ่างล้างหน้า แบบแขวนผนัง (พร้อมสะดืออ่าง,สายถักน้ำดี,ท่อน้ำทิ้ง)</t>
  </si>
  <si>
    <t>สายฉีดชำระ พร้อมขอแขวน</t>
  </si>
  <si>
    <t>งานปรับระดับ</t>
  </si>
  <si>
    <t>วัสดุถมบริเวณ เพื่อปรับระดับ(ขนจากกองใกล้และปรับ)</t>
  </si>
  <si>
    <t>ทรายถม</t>
  </si>
  <si>
    <t>ลบ.ม.</t>
  </si>
  <si>
    <t>ดิน</t>
  </si>
  <si>
    <t>ดินลูกรัง</t>
  </si>
  <si>
    <t>หินคลุก</t>
  </si>
  <si>
    <t>งานตะแกรงเหล็ก</t>
  </si>
  <si>
    <t>เหล็กสําเร็จรูป WIRE MESHเหล็ก Ø 4.0 มม. ขนาดตาราง 0.25 x 0.25 ม.</t>
  </si>
  <si>
    <t>เหล็กสําเร็จรูป WIRE MESH Ø 4.0 มม. ขนาดตาราง 0.20 x 0.20 ม.</t>
  </si>
  <si>
    <t>เหล็กสําเร็จรูป WIRE MESH Ø 4.0 มม. ขนาดตาราง 0.15 x 0.15 ม.</t>
  </si>
  <si>
    <t>เหล็กสําเร็จรูป WIRE MESH Ø 4.6 มม. ขนาดตาราง 0.20 x 0.20 ม.</t>
  </si>
  <si>
    <t>เหล็กสําเร็จรูป WIRE MESH Ø 4.6 มม. ขนาดตาราง 0.15 x 0.15 ม.</t>
  </si>
  <si>
    <t>เหล็กสําเร็จรูป WIRE MESH Ø 5.0 มม. ขนาดตาราง 0.20 x 0.20 ม.</t>
  </si>
  <si>
    <t>เหล็กสําเร็จรูป WIRE MESH Ø 5.0 มม. ขนาดตาราง 0.15 x 0.15 ม.</t>
  </si>
  <si>
    <t>เหล็กสําเร็จรูป WIRE MESH Ø 5.6 มม. ขนาดตาราง 0.15 x 0.15 ม.</t>
  </si>
  <si>
    <t>เหล็กสําเร็จรูป WIRE MESH Ø 5.6 มม. ขนาดตาราง 0.20 x 0.20 ม.</t>
  </si>
  <si>
    <t>เหล็กสําเร็จรูป WIRE MESH Ø 6.0 มม. ขนาดตาราง 0.30 x 0.30 ม.</t>
  </si>
  <si>
    <t>เหล็กสําเร็จรูป WIRE MESH Ø 6.0 มม. ขนาดตาราง 0.25 x 0.25 ม.</t>
  </si>
  <si>
    <t>เหล็กสําเร็จรูป WIRE MESH Ø 6.0 มม. ขนาดตาราง 0.20 x 0.20 ม.</t>
  </si>
  <si>
    <t>เหล็กสําเร็จรูป WIRE MESH Ø 6.0 มม. ขนาดตาราง 0.15 x 0.15 ม.</t>
  </si>
  <si>
    <t>งานเหล็ก</t>
  </si>
  <si>
    <t>เหล็กตัวซี ขนาด 75 x 45 x 15 x 2.3 มม.</t>
  </si>
  <si>
    <t>เหล็กตัวซี ขนาด 75 x 45 x 15 x 3.2 มม.</t>
  </si>
  <si>
    <t>เหล็กตัวซี ขนาด 100 x 50 x 20 x 2.3 มม.</t>
  </si>
  <si>
    <t>เหล็กตัวซี ขนาด 100 x 50 x 20 x 3.2 มม.</t>
  </si>
  <si>
    <t>เหล็กตัวซี ขนาด 100 x 50 x 20 x 4.0 มม.</t>
  </si>
  <si>
    <t>เหล็กตัวซี ขนาด 100 x 50 x 20 x 4.5 มม.</t>
  </si>
  <si>
    <t>เหล็กตัวซี ขนาด 125 x 50 x 20 x 2.3 มม.</t>
  </si>
  <si>
    <t>เหล็กตัวซี ขนาด 125 x 50 x 20 x 3.2 มม.</t>
  </si>
  <si>
    <t>เหล็กตัวซี ขนาด 125 x 50 x 20 x 4.0 มม.</t>
  </si>
  <si>
    <t>เหล็กตัวซี ขนาด 125 x 50 x 20 x 4.5 มม.</t>
  </si>
  <si>
    <t>เหล็กตัวซี ขนาด 150 x 50 x 20 x 2.3 มม.</t>
  </si>
  <si>
    <t>เหล็กตัวซี ขนาด 150 x 50 x 20 x 3.2 มม.</t>
  </si>
  <si>
    <t>เหล็กตัวซี ขนาด 200 x 75 x 20 x 3.2 มม.</t>
  </si>
  <si>
    <t>เหล็กตัวซี ขนาด 200 x 75 x 20 x 4.0 มม.</t>
  </si>
  <si>
    <t>เหล็กฉาก ขนาด 25 x 25 x 3 มม.</t>
  </si>
  <si>
    <t>เหล็กฉาก ขนาด 25 x 25 x 4 มม.</t>
  </si>
  <si>
    <t>เหล็กฉาก ขนาด 25 x 25 x 5 มม.</t>
  </si>
  <si>
    <t>เหล็กฉาก ขนาด 30 x 30 x 3 มม.</t>
  </si>
  <si>
    <t>เหล็กฉาก ขนาด 30 x 30 x 3.2 มม.</t>
  </si>
  <si>
    <t>เหล็กฉาก ขนาด 30 x 30 x 4 มม.</t>
  </si>
  <si>
    <t>เหล็กฉาก ขนาด 30 x 30 x 5 มม.</t>
  </si>
  <si>
    <t>เหล็กฉาก ขนาด 40 x 40 x 3 มม.</t>
  </si>
  <si>
    <t>เหล็กฉาก ขนาด 40 x 40 x 3.2 มม.</t>
  </si>
  <si>
    <t>เหล็กฉาก ขนาด 40 x 40 x 4 มม.</t>
  </si>
  <si>
    <t>เหล็กฉาก ขนาด 40 x 40 x 5 มม.</t>
  </si>
  <si>
    <t>เหล็กฉาก ขนาด 40 x 40 x 6 มม.</t>
  </si>
  <si>
    <t>เหล็กฉาก ขนาด 50 x 50 x 3.2 มม.</t>
  </si>
  <si>
    <t>เหล็กฉาก ขนาด 50 x 50 x 4 มม.</t>
  </si>
  <si>
    <t>เหล็กฉาก ขนาด 50 x 50 x 5 มม.</t>
  </si>
  <si>
    <t>เหล็กฉาก ขนาด 50 x 50 x 6 มม.</t>
  </si>
  <si>
    <t>เหล็กฉาก ขนาด 65 x 65 x 6 มม.</t>
  </si>
  <si>
    <t>เหล็กฉาก ขนาด 65 x 65 x 8 มม.</t>
  </si>
  <si>
    <t>เหล็กฉาก ขนาด 75 x 75 x 6 มม.</t>
  </si>
  <si>
    <t>เหล็กฉาก ขนาด 75 x 75 x 9 มม.</t>
  </si>
  <si>
    <t>เหล็กฉาก ขนาด 75 x 75 x 12 มม.</t>
  </si>
  <si>
    <t>เหล็กฉาก ขนาด 90 x 90 x 7 มม.</t>
  </si>
  <si>
    <t>เหล็กฉาก ขนาด 90 x 90 x 10 มม.</t>
  </si>
  <si>
    <t>เหล็กฉาก ขนาด 90 x 90 x 13 มม.</t>
  </si>
  <si>
    <t>เหล็กฉาก ขนาด 100 x 100 x 7 มม.</t>
  </si>
  <si>
    <t>เหล็กฉาก ขนาด 100 x 100 x 10 มม.</t>
  </si>
  <si>
    <t>เหล็กฉาก ขนาด 100 x 100 x 13 มม.</t>
  </si>
  <si>
    <t>เหล็กฉาก ขนาด 130 x 130 x 9 มม.</t>
  </si>
  <si>
    <t>เหล็กฉาก ขนาด 130 x 130 x 12 มม.</t>
  </si>
  <si>
    <t>เหล็กฉาก ขนาด 130 x 130 x 15 มม.</t>
  </si>
  <si>
    <t>เหล็กฉาก ขนาด 150 x 150 x 10 มม.</t>
  </si>
  <si>
    <t>เหล็กฉาก ขนาด 150 x 150 x 12 มม.</t>
  </si>
  <si>
    <t>เหล็กฉาก ขนาด 150 x 150 x 15 มม.</t>
  </si>
  <si>
    <t>ท่อเหล็กกลวงสี่เหลี่ยมจัตุรัส ขนาด 1 นิ้ว x 1 นิ้ว หนา 1.2 มม.</t>
  </si>
  <si>
    <t>ท่อเหล็กกลวงสี่เหลี่ยมจัตุรัส ขนาด 1 ½ นิ ว x 1 ½ นิ้ว หนา 2.0 มม.</t>
  </si>
  <si>
    <t>ท่อเหล็กกลวงสี่เหลี่ยมจัตุรัส ขนาด 2 นิ้ว x 2 นิ้ว หนา 2.0 มม.</t>
  </si>
  <si>
    <t>ท่อเหล็กกลวงสี่เหลี่ยมจัตุรัส ขนาด 2 นิ้ว x 2 นิ้ว หนา 2.3 มม. (มอก.)</t>
  </si>
  <si>
    <t>ท่อเหล็กกลวงสี่เหลี่ยมจัตุรัส ขนาด 2 นิ้ว x 2 นิ้ว หนา 3.2 มม. (มอก.)</t>
  </si>
  <si>
    <t>ท่อเหล็กกลวงสี่เหลี่ยมจัตุรัส ขนาด 3 นิ้ว x 3 นิ้ว หนา 2.3 มม.</t>
  </si>
  <si>
    <t>ท่อเหล็กกลวงสี่เหลี่ยมจัตุรัส ขนาด 3 นิ้ว x 3 นิ้ว หนา 3.2 มม. (มอก.)</t>
  </si>
  <si>
    <t>ท่อเหล็กกลวงสี่เหลี่ยมจัตุรัส ขนาด 3 นิ้ว x 3 นิ้ว หนา 4.0 มม. (มอก.)</t>
  </si>
  <si>
    <t>ท่อเหล็กกลวงสี่เหลี่ยมจัตุรัส ขนาด 4 นิ้ว x 4 นิ้ว หนา 3.2 มม. (มอก.)</t>
  </si>
  <si>
    <t>ท่อเหล็กกลวงสี่เหลี่ยมจัตุรัส ขนาด 4 นิ้ว x 4 นิ้ว หนา 4.0 มม. (มอก.)</t>
  </si>
  <si>
    <t>ท่อเหล็กกลวงสี่เหลี่ยมจัตุรัส ขนาด 4 นิ้ว x 4 นิ้ว หนา 4.5 มม. (มอก.)</t>
  </si>
  <si>
    <t>ท่อเหล็กกลวงสี่เหลี่ยมจัตุรัส ขนาด 5 นิ้ว x 5 นิ้ว หนา 3.2 มม. (JIS)</t>
  </si>
  <si>
    <t>ท่อเหล็กกลวงสี่เหลี่ยมจัตุรัส ขนาด 5 นิ้ว x 5 นิ้ว หนา 4.5 มม. (JIS)</t>
  </si>
  <si>
    <t>ท่อเหล็กกลวงสี่เหลี่ยมจัตุรัส ขนาด 5 นิ้ว x 5 นิ้ว หนา 6.0 มม. (JIS)</t>
  </si>
  <si>
    <t>ท่อเหล็กกลวงสี่เหลี่ยมจัตุรัส ขนาด 6 นิ้ว x 6 นิ้ว หนา 3.2 มม. (JIS)</t>
  </si>
  <si>
    <t>ท่อเหล็กกลวงสี่เหลี่ยมจัตุรัส ขนาด 6 นิ้ว x 6 นิ้ว หนา 4.5 มม. (มอก.)</t>
  </si>
  <si>
    <t>ท่อเหล็กกลวงสี่เหลี่ยมจัตุรัส ขนาด 6 นิ้ว x 6 นิ้ว หนา 6.0 มม. (มอก.)</t>
  </si>
  <si>
    <t>ท่อเหล็กกลวงสี่เหลี่ยมจัตุรัส ขนาด 8 นิ้ว x 8 นิ้ว หนา 4.5 มม.</t>
  </si>
  <si>
    <t>ท่อเหล็กกลวงสี่เหลี่ยมจัตุรัส ขนาด 8 นิ้ว x 8 นิ้ว หนา 6.0 มม.</t>
  </si>
  <si>
    <t>ท่อเหล็กกลวงสี่เหลี่ยมผืนผ้า ขนาด 1 นิ้ว x 2 นิ้ว หนา 1.2 มม.</t>
  </si>
  <si>
    <t>ท่อเหล็กกลวงสี่เหลี่ยมผืนผ้า ขนาด 1 นิ้ว x 2 นิ้ว หนา 2.3 มม. (มอก.)</t>
  </si>
  <si>
    <t>ท่อเหล็กกลวงสี่เหลี่ยมผืนผ้า ขนาด 1 นิ้ว x 2 นิ้ว หนา 3.2 มม. (มอก.)</t>
  </si>
  <si>
    <t>ท่อเหล็กกลวงสี่เหลี่ยมผืนผ้า ขนาด 1 ½ นิ้ว x 3 นิ้ว หนา 2.0 มม.</t>
  </si>
  <si>
    <t>ท่อเหล็กกลวงสี่เหลี่ยมผืนผ้า ขนาด 2 นิ้ว x 4 นิ้ว หนา 2.0 มม.</t>
  </si>
  <si>
    <t>ท่อเหล็กกลวงสี่เหลี่ยมผืนผ้า ขนาด 2 นิ้ว x 4 นิ้ว หนา 2.3 มม. (JIS)</t>
  </si>
  <si>
    <t>ท่อเหล็กกลวงสี่เหลี่ยมผืนผ้า ขนาด 2 นิ้ว x 4 นิ้ว หนา 3.2 มม. (มอก.)</t>
  </si>
  <si>
    <t>ท่อเหล็กกลวงสี่เหลี่ยมผืนผ้า ขนาด 2 นิ้ว x 4 นิ้ว หนา 4.0 มม.(มอก.)</t>
  </si>
  <si>
    <t>ท่อเหล็กกลวงสี่เหลี่ยมผืนผ้า ขนาด 2 นิ้ว x 4 นิ้ว หนา 4.5 มม.(มอก.)</t>
  </si>
  <si>
    <t>ท่อเหล็กกลวงสี่เหลี่ยมผืนผ้า ขนาด 2 นิ้ว x 6 นิ้ว หนา 2.0 มม.</t>
  </si>
  <si>
    <t>ทอเหล็กกลวงสี่เหลี่ยมผืนผ้า ขนาด 3 นิ้ว x 5 นิ้ว หนา 3.2 มม.(มอก.)</t>
  </si>
  <si>
    <t>ท่อเหล็กกลวงสี่เหลี่ยมผืนผ้า ขนาด 3 นิ้ว x 5 นิ้ว หนา 4.0 มม.(มอก.)</t>
  </si>
  <si>
    <t>ท่อเหล็กกลวงสี่เหลี่ยมผืนผ้า ขนาด 3 นิ้ว x 5 นิ้ว หนา 4.5 มม. (มอก.)</t>
  </si>
  <si>
    <t>ท่อเหล็กกลวงสี่เหลี่ยมผืนผ้า ขนาด 3 นิ้ว x 6 นิ้ว หนา 3.2 มม.(JIS)</t>
  </si>
  <si>
    <t>ท่อเหล็กกลวงสี่เหลี่ยมผืนผ้า ขนาด 3 นิ้ว x 6 นิ้ว หนา 4.5 มม.(JIS)</t>
  </si>
  <si>
    <t>รายการค่าวัสดุ ค่าแรง</t>
  </si>
  <si>
    <t>…...</t>
  </si>
  <si>
    <t>….....</t>
  </si>
  <si>
    <t>นาย/นาง .....</t>
  </si>
  <si>
    <t>โรงเรียน......</t>
  </si>
  <si>
    <t>อาคาร........</t>
  </si>
  <si>
    <t>นครสวรรค์ เขต 2</t>
  </si>
  <si>
    <t>.... ธันวาคม 2567</t>
  </si>
  <si>
    <t>(นางอรสา ศรีชมภู)</t>
  </si>
  <si>
    <t>(นายตระกูล ทองทักษิณ)</t>
  </si>
  <si>
    <t>(นางญาณินท์ จิตตุรงค์อาภรณ์)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</si>
</sst>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[$-101041E]d\ mmmm\ yyyy;@"/>
    <numFmt numFmtId="191" formatCode="_-* #,##0.0000_-;\-* #,##0.0000_-;_-* &quot;-&quot;??_-;_-@_-"/>
    <numFmt numFmtId="192" formatCode="_(* #,##0_);_(* \(#,##0\);_(* &quot;-&quot;??_);_(@_)"/>
    <numFmt numFmtId="193" formatCode="0.0"/>
    <numFmt numFmtId="194" formatCode="_-* #,##0.00000000_-;\-* #,##0.00000000_-;_-* &quot;-&quot;??_-;_-@_-"/>
    <numFmt numFmtId="195" formatCode="_-* #,##0.00000000000_-;\-* #,##0.00000000000_-;_-* &quot;-&quot;??_-;_-@_-"/>
  </numFmts>
  <fonts count="82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8"/>
      <name val="Arial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6"/>
      <color indexed="8"/>
      <name val="Symbol"/>
      <family val="1"/>
      <charset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indexed="8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30"/>
      <name val="TH SarabunPSK"/>
      <family val="2"/>
    </font>
    <font>
      <b/>
      <sz val="12"/>
      <name val="TH SarabunPSK"/>
      <family val="2"/>
    </font>
    <font>
      <b/>
      <sz val="18"/>
      <color indexed="8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b/>
      <sz val="12"/>
      <name val="TH SarabunPSK"/>
      <family val="2"/>
      <charset val="222"/>
    </font>
    <font>
      <b/>
      <sz val="12"/>
      <color indexed="8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1"/>
      <color indexed="63"/>
      <name val="Arial"/>
      <family val="2"/>
      <charset val="222"/>
    </font>
    <font>
      <b/>
      <sz val="16"/>
      <color indexed="63"/>
      <name val="TH SarabunPSK"/>
      <family val="2"/>
      <charset val="222"/>
    </font>
    <font>
      <b/>
      <sz val="36"/>
      <color indexed="8"/>
      <name val="Symbol"/>
      <family val="1"/>
      <charset val="222"/>
    </font>
    <font>
      <b/>
      <sz val="22"/>
      <color indexed="8"/>
      <name val="TH SarabunPSK"/>
      <family val="2"/>
      <charset val="222"/>
    </font>
    <font>
      <b/>
      <sz val="22"/>
      <color indexed="8"/>
      <name val="TH SarabunPSK"/>
      <family val="2"/>
    </font>
    <font>
      <b/>
      <sz val="36"/>
      <color indexed="8"/>
      <name val="TH SarabunPSK"/>
      <family val="2"/>
      <charset val="222"/>
    </font>
    <font>
      <b/>
      <sz val="14"/>
      <color indexed="8"/>
      <name val="TH SarabunPSK"/>
      <family val="2"/>
      <charset val="222"/>
    </font>
    <font>
      <b/>
      <sz val="10"/>
      <name val="Arial"/>
      <family val="2"/>
    </font>
    <font>
      <b/>
      <sz val="16"/>
      <color indexed="14"/>
      <name val="TH SarabunPSK"/>
      <family val="2"/>
      <charset val="222"/>
    </font>
    <font>
      <b/>
      <sz val="8"/>
      <color indexed="8"/>
      <name val="TH SarabunPSK"/>
      <family val="2"/>
    </font>
    <font>
      <b/>
      <sz val="14"/>
      <name val="TH SarabunPSK"/>
      <family val="2"/>
      <charset val="222"/>
    </font>
    <font>
      <b/>
      <sz val="8"/>
      <name val="Wingdings 2"/>
      <family val="1"/>
      <charset val="222"/>
    </font>
    <font>
      <b/>
      <sz val="15"/>
      <name val="TH SarabunPSK"/>
      <family val="2"/>
      <charset val="222"/>
    </font>
    <font>
      <b/>
      <u/>
      <sz val="14"/>
      <name val="TH SarabunPSK"/>
      <family val="2"/>
      <charset val="222"/>
    </font>
    <font>
      <b/>
      <sz val="13"/>
      <name val="TH SarabunPSK"/>
      <family val="2"/>
      <charset val="222"/>
    </font>
    <font>
      <b/>
      <sz val="8"/>
      <name val="TH SarabunPSK"/>
      <family val="2"/>
      <charset val="222"/>
    </font>
    <font>
      <b/>
      <strike/>
      <sz val="16"/>
      <color indexed="10"/>
      <name val="TH SarabunPSK"/>
      <family val="2"/>
    </font>
    <font>
      <b/>
      <strike/>
      <sz val="14"/>
      <name val="TH SarabunPSK"/>
      <family val="2"/>
      <charset val="222"/>
    </font>
    <font>
      <b/>
      <sz val="15.5"/>
      <name val="TH SarabunPSK"/>
      <family val="2"/>
      <charset val="222"/>
    </font>
    <font>
      <b/>
      <u/>
      <sz val="16"/>
      <name val="TH SarabunPSK"/>
      <family val="2"/>
      <charset val="222"/>
    </font>
    <font>
      <b/>
      <sz val="8"/>
      <name val="TH SarabunPSK"/>
      <family val="2"/>
    </font>
    <font>
      <b/>
      <sz val="10"/>
      <name val="TH SarabunPSK"/>
      <family val="2"/>
    </font>
    <font>
      <b/>
      <strike/>
      <sz val="16"/>
      <name val="TH SarabunPSK"/>
      <family val="2"/>
    </font>
    <font>
      <b/>
      <strike/>
      <sz val="14"/>
      <name val="TH SarabunPSK"/>
      <family val="2"/>
    </font>
    <font>
      <b/>
      <sz val="11"/>
      <color indexed="8"/>
      <name val="Tahoma"/>
      <family val="2"/>
    </font>
    <font>
      <b/>
      <u/>
      <sz val="11"/>
      <color indexed="60"/>
      <name val="Tahoma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u/>
      <sz val="11"/>
      <color theme="1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1"/>
      <color theme="9" tint="-0.499984740745262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87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2" fillId="0" borderId="0"/>
    <xf numFmtId="0" fontId="22" fillId="23" borderId="7" applyNumberFormat="0" applyFont="0" applyAlignment="0" applyProtection="0"/>
    <xf numFmtId="0" fontId="23" fillId="20" borderId="8" applyNumberFormat="0" applyAlignment="0" applyProtection="0"/>
    <xf numFmtId="9" fontId="3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74" fillId="0" borderId="0"/>
    <xf numFmtId="0" fontId="9" fillId="0" borderId="0"/>
    <xf numFmtId="0" fontId="8" fillId="0" borderId="0"/>
    <xf numFmtId="0" fontId="1" fillId="0" borderId="0"/>
  </cellStyleXfs>
  <cellXfs count="455">
    <xf numFmtId="0" fontId="0" fillId="0" borderId="0" xfId="0"/>
    <xf numFmtId="0" fontId="3" fillId="0" borderId="0" xfId="0" applyFont="1"/>
    <xf numFmtId="0" fontId="5" fillId="0" borderId="10" xfId="0" applyFont="1" applyBorder="1" applyAlignment="1"/>
    <xf numFmtId="191" fontId="28" fillId="0" borderId="0" xfId="29" applyNumberFormat="1" applyFont="1" applyFill="1" applyAlignment="1" applyProtection="1">
      <alignment horizontal="center"/>
      <protection hidden="1"/>
    </xf>
    <xf numFmtId="0" fontId="28" fillId="0" borderId="0" xfId="49" applyFont="1" applyFill="1" applyAlignment="1" applyProtection="1">
      <alignment horizontal="center"/>
      <protection hidden="1"/>
    </xf>
    <xf numFmtId="191" fontId="36" fillId="24" borderId="11" xfId="29" applyNumberFormat="1" applyFont="1" applyFill="1" applyBorder="1" applyAlignment="1" applyProtection="1">
      <alignment horizontal="center"/>
      <protection hidden="1"/>
    </xf>
    <xf numFmtId="191" fontId="37" fillId="0" borderId="0" xfId="29" applyNumberFormat="1" applyFont="1" applyFill="1" applyBorder="1" applyAlignment="1" applyProtection="1">
      <alignment horizontal="center"/>
      <protection hidden="1"/>
    </xf>
    <xf numFmtId="191" fontId="38" fillId="0" borderId="0" xfId="29" applyNumberFormat="1" applyFont="1" applyFill="1" applyBorder="1" applyAlignment="1" applyProtection="1">
      <alignment horizontal="center"/>
      <protection hidden="1"/>
    </xf>
    <xf numFmtId="191" fontId="28" fillId="0" borderId="12" xfId="29" applyNumberFormat="1" applyFont="1" applyFill="1" applyBorder="1" applyAlignment="1" applyProtection="1">
      <alignment horizontal="center"/>
      <protection hidden="1"/>
    </xf>
    <xf numFmtId="191" fontId="28" fillId="0" borderId="13" xfId="29" applyNumberFormat="1" applyFont="1" applyFill="1" applyBorder="1" applyAlignment="1" applyProtection="1">
      <alignment horizontal="center"/>
      <protection hidden="1"/>
    </xf>
    <xf numFmtId="188" fontId="28" fillId="0" borderId="14" xfId="49" applyNumberFormat="1" applyFont="1" applyFill="1" applyBorder="1" applyAlignment="1" applyProtection="1">
      <alignment horizontal="center"/>
      <protection hidden="1"/>
    </xf>
    <xf numFmtId="191" fontId="28" fillId="0" borderId="15" xfId="29" applyNumberFormat="1" applyFont="1" applyFill="1" applyBorder="1" applyAlignment="1" applyProtection="1">
      <alignment horizontal="center"/>
      <protection hidden="1"/>
    </xf>
    <xf numFmtId="188" fontId="28" fillId="0" borderId="16" xfId="49" applyNumberFormat="1" applyFont="1" applyFill="1" applyBorder="1" applyAlignment="1" applyProtection="1">
      <alignment horizontal="center"/>
      <protection hidden="1"/>
    </xf>
    <xf numFmtId="0" fontId="28" fillId="0" borderId="0" xfId="49" applyFont="1" applyFill="1" applyAlignment="1" applyProtection="1">
      <alignment horizontal="left"/>
      <protection hidden="1"/>
    </xf>
    <xf numFmtId="191" fontId="28" fillId="0" borderId="12" xfId="29" applyNumberFormat="1" applyFont="1" applyFill="1" applyBorder="1" applyAlignment="1" applyProtection="1">
      <alignment horizontal="center" vertical="center"/>
      <protection hidden="1"/>
    </xf>
    <xf numFmtId="191" fontId="28" fillId="0" borderId="15" xfId="29" applyNumberFormat="1" applyFont="1" applyFill="1" applyBorder="1" applyAlignment="1" applyProtection="1">
      <alignment horizontal="center" vertical="center"/>
      <protection hidden="1"/>
    </xf>
    <xf numFmtId="188" fontId="28" fillId="0" borderId="16" xfId="49" applyNumberFormat="1" applyFont="1" applyFill="1" applyBorder="1" applyAlignment="1" applyProtection="1">
      <alignment horizontal="center" vertical="center"/>
      <protection hidden="1"/>
    </xf>
    <xf numFmtId="191" fontId="28" fillId="0" borderId="17" xfId="29" applyNumberFormat="1" applyFont="1" applyFill="1" applyBorder="1" applyAlignment="1" applyProtection="1">
      <alignment horizontal="center"/>
      <protection hidden="1"/>
    </xf>
    <xf numFmtId="188" fontId="28" fillId="0" borderId="18" xfId="49" applyNumberFormat="1" applyFont="1" applyFill="1" applyBorder="1" applyAlignment="1" applyProtection="1">
      <alignment horizontal="center"/>
      <protection hidden="1"/>
    </xf>
    <xf numFmtId="191" fontId="22" fillId="0" borderId="12" xfId="29" applyNumberFormat="1" applyFont="1" applyFill="1" applyBorder="1" applyProtection="1">
      <protection hidden="1"/>
    </xf>
    <xf numFmtId="0" fontId="28" fillId="0" borderId="0" xfId="49" applyFont="1" applyFill="1" applyBorder="1" applyAlignment="1" applyProtection="1">
      <alignment horizontal="center"/>
      <protection hidden="1"/>
    </xf>
    <xf numFmtId="0" fontId="7" fillId="0" borderId="0" xfId="0" applyNumberFormat="1" applyFont="1" applyBorder="1" applyAlignment="1">
      <alignment vertical="center"/>
    </xf>
    <xf numFmtId="43" fontId="7" fillId="0" borderId="19" xfId="47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43" fontId="7" fillId="0" borderId="21" xfId="47" applyFont="1" applyBorder="1" applyAlignment="1" applyProtection="1">
      <alignment vertical="center"/>
      <protection locked="0"/>
    </xf>
    <xf numFmtId="43" fontId="7" fillId="0" borderId="21" xfId="47" applyFont="1" applyBorder="1" applyAlignment="1" applyProtection="1">
      <alignment horizontal="center" vertical="center"/>
      <protection locked="0"/>
    </xf>
    <xf numFmtId="0" fontId="7" fillId="0" borderId="0" xfId="50" applyFont="1" applyBorder="1" applyAlignment="1">
      <alignment vertical="center"/>
    </xf>
    <xf numFmtId="192" fontId="7" fillId="0" borderId="0" xfId="47" applyNumberFormat="1" applyFont="1" applyBorder="1" applyAlignment="1" applyProtection="1">
      <alignment vertical="center"/>
      <protection locked="0"/>
    </xf>
    <xf numFmtId="49" fontId="7" fillId="0" borderId="0" xfId="5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189" fontId="7" fillId="0" borderId="43" xfId="47" applyNumberFormat="1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43" fontId="7" fillId="0" borderId="43" xfId="47" applyFont="1" applyBorder="1" applyAlignment="1" applyProtection="1">
      <alignment vertical="center"/>
      <protection locked="0"/>
    </xf>
    <xf numFmtId="43" fontId="7" fillId="0" borderId="43" xfId="47" applyFont="1" applyBorder="1" applyAlignment="1" applyProtection="1">
      <alignment horizontal="center" vertical="center"/>
      <protection locked="0"/>
    </xf>
    <xf numFmtId="43" fontId="7" fillId="0" borderId="40" xfId="47" applyFont="1" applyBorder="1" applyAlignment="1" applyProtection="1">
      <alignment horizontal="center" vertical="center"/>
      <protection locked="0"/>
    </xf>
    <xf numFmtId="187" fontId="7" fillId="0" borderId="40" xfId="47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0" xfId="50" applyFont="1" applyBorder="1" applyAlignment="1" applyProtection="1">
      <alignment horizontal="center" vertical="center"/>
      <protection locked="0"/>
    </xf>
    <xf numFmtId="2" fontId="7" fillId="0" borderId="20" xfId="50" applyNumberFormat="1" applyFont="1" applyBorder="1" applyAlignment="1" applyProtection="1">
      <alignment horizontal="center" vertical="center"/>
      <protection locked="0"/>
    </xf>
    <xf numFmtId="187" fontId="7" fillId="0" borderId="42" xfId="47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189" fontId="7" fillId="0" borderId="0" xfId="47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7" fillId="0" borderId="0" xfId="47" applyFont="1" applyBorder="1" applyAlignment="1">
      <alignment vertical="center"/>
    </xf>
    <xf numFmtId="43" fontId="7" fillId="0" borderId="0" xfId="47" applyFont="1" applyBorder="1" applyAlignment="1">
      <alignment horizontal="center" vertical="center"/>
    </xf>
    <xf numFmtId="43" fontId="7" fillId="0" borderId="0" xfId="47" applyFont="1" applyAlignment="1">
      <alignment vertical="center"/>
    </xf>
    <xf numFmtId="0" fontId="7" fillId="0" borderId="0" xfId="0" applyFont="1"/>
    <xf numFmtId="43" fontId="7" fillId="0" borderId="0" xfId="47" applyFont="1"/>
    <xf numFmtId="43" fontId="7" fillId="0" borderId="0" xfId="47" applyFont="1" applyAlignment="1">
      <alignment horizontal="left"/>
    </xf>
    <xf numFmtId="189" fontId="7" fillId="0" borderId="0" xfId="47" applyNumberFormat="1" applyFont="1"/>
    <xf numFmtId="43" fontId="7" fillId="0" borderId="0" xfId="47" applyFont="1" applyAlignment="1">
      <alignment horizontal="center"/>
    </xf>
    <xf numFmtId="0" fontId="7" fillId="0" borderId="0" xfId="0" applyFont="1" applyAlignment="1">
      <alignment horizontal="center" vertical="center"/>
    </xf>
    <xf numFmtId="189" fontId="7" fillId="0" borderId="0" xfId="47" applyNumberFormat="1" applyFont="1" applyAlignment="1">
      <alignment vertical="center"/>
    </xf>
    <xf numFmtId="43" fontId="7" fillId="0" borderId="0" xfId="47" applyFont="1" applyAlignment="1">
      <alignment horizontal="center" vertical="center"/>
    </xf>
    <xf numFmtId="0" fontId="7" fillId="0" borderId="44" xfId="50" applyFont="1" applyBorder="1" applyAlignment="1" applyProtection="1">
      <alignment horizontal="center" vertical="center"/>
      <protection locked="0"/>
    </xf>
    <xf numFmtId="187" fontId="7" fillId="0" borderId="45" xfId="47" applyNumberFormat="1" applyFont="1" applyBorder="1" applyAlignment="1" applyProtection="1">
      <alignment vertical="center"/>
      <protection locked="0"/>
    </xf>
    <xf numFmtId="187" fontId="7" fillId="0" borderId="46" xfId="47" applyNumberFormat="1" applyFont="1" applyBorder="1" applyAlignment="1" applyProtection="1">
      <alignment vertical="center"/>
      <protection locked="0"/>
    </xf>
    <xf numFmtId="189" fontId="7" fillId="0" borderId="47" xfId="47" applyNumberFormat="1" applyFont="1" applyBorder="1" applyAlignment="1" applyProtection="1">
      <alignment horizontal="left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43" fontId="7" fillId="0" borderId="47" xfId="47" applyFont="1" applyBorder="1" applyAlignment="1" applyProtection="1">
      <alignment vertical="center"/>
      <protection locked="0"/>
    </xf>
    <xf numFmtId="43" fontId="7" fillId="0" borderId="47" xfId="47" applyFont="1" applyBorder="1" applyAlignment="1" applyProtection="1">
      <alignment horizontal="center" vertical="center"/>
      <protection locked="0"/>
    </xf>
    <xf numFmtId="43" fontId="7" fillId="0" borderId="46" xfId="47" applyFont="1" applyBorder="1" applyAlignment="1" applyProtection="1">
      <alignment horizontal="center" vertical="center"/>
      <protection locked="0"/>
    </xf>
    <xf numFmtId="189" fontId="7" fillId="0" borderId="50" xfId="47" applyNumberFormat="1" applyFont="1" applyBorder="1" applyAlignment="1" applyProtection="1">
      <alignment horizontal="left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43" fontId="7" fillId="0" borderId="50" xfId="47" applyFont="1" applyBorder="1" applyAlignment="1" applyProtection="1">
      <alignment vertical="center"/>
      <protection locked="0"/>
    </xf>
    <xf numFmtId="43" fontId="7" fillId="0" borderId="50" xfId="47" applyFont="1" applyBorder="1" applyAlignment="1" applyProtection="1">
      <alignment horizontal="center" vertical="center"/>
      <protection locked="0"/>
    </xf>
    <xf numFmtId="43" fontId="7" fillId="0" borderId="49" xfId="47" applyFont="1" applyBorder="1" applyAlignment="1" applyProtection="1">
      <alignment horizontal="center" vertical="center"/>
      <protection locked="0"/>
    </xf>
    <xf numFmtId="187" fontId="7" fillId="0" borderId="49" xfId="47" applyNumberFormat="1" applyFont="1" applyBorder="1" applyAlignment="1" applyProtection="1">
      <alignment vertical="center"/>
      <protection locked="0"/>
    </xf>
    <xf numFmtId="189" fontId="7" fillId="0" borderId="12" xfId="47" applyNumberFormat="1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3" fontId="7" fillId="0" borderId="12" xfId="47" applyFont="1" applyBorder="1" applyAlignment="1" applyProtection="1">
      <alignment vertical="center"/>
      <protection locked="0"/>
    </xf>
    <xf numFmtId="43" fontId="7" fillId="0" borderId="12" xfId="47" applyFont="1" applyBorder="1" applyAlignment="1" applyProtection="1">
      <alignment horizontal="center" vertical="center"/>
      <protection locked="0"/>
    </xf>
    <xf numFmtId="187" fontId="7" fillId="0" borderId="12" xfId="47" applyNumberFormat="1" applyFont="1" applyBorder="1" applyAlignment="1" applyProtection="1">
      <alignment vertical="center"/>
      <protection locked="0"/>
    </xf>
    <xf numFmtId="2" fontId="7" fillId="0" borderId="44" xfId="50" applyNumberFormat="1" applyFont="1" applyBorder="1" applyAlignment="1" applyProtection="1">
      <alignment horizontal="center" vertical="center"/>
      <protection locked="0"/>
    </xf>
    <xf numFmtId="0" fontId="7" fillId="0" borderId="48" xfId="50" applyFont="1" applyBorder="1" applyAlignment="1" applyProtection="1">
      <alignment horizontal="center" vertical="center"/>
      <protection locked="0"/>
    </xf>
    <xf numFmtId="187" fontId="7" fillId="0" borderId="41" xfId="47" applyNumberFormat="1" applyFont="1" applyBorder="1" applyAlignment="1" applyProtection="1">
      <alignment vertical="center"/>
      <protection locked="0"/>
    </xf>
    <xf numFmtId="0" fontId="41" fillId="0" borderId="0" xfId="49" applyFont="1" applyFill="1" applyAlignment="1" applyProtection="1">
      <alignment horizontal="center"/>
      <protection locked="0"/>
    </xf>
    <xf numFmtId="43" fontId="41" fillId="0" borderId="0" xfId="29" applyFont="1" applyFill="1" applyAlignment="1" applyProtection="1">
      <alignment horizontal="center"/>
      <protection locked="0"/>
    </xf>
    <xf numFmtId="0" fontId="40" fillId="0" borderId="0" xfId="49" applyFont="1" applyFill="1" applyAlignment="1" applyProtection="1">
      <alignment horizontal="center"/>
      <protection locked="0"/>
    </xf>
    <xf numFmtId="0" fontId="41" fillId="0" borderId="0" xfId="49" applyFont="1" applyFill="1" applyBorder="1" applyAlignment="1" applyProtection="1">
      <alignment horizontal="center"/>
      <protection locked="0"/>
    </xf>
    <xf numFmtId="0" fontId="42" fillId="0" borderId="0" xfId="0" applyFont="1" applyFill="1" applyBorder="1" applyAlignment="1" applyProtection="1"/>
    <xf numFmtId="0" fontId="42" fillId="0" borderId="0" xfId="0" quotePrefix="1" applyFont="1" applyFill="1" applyBorder="1" applyAlignment="1" applyProtection="1">
      <protection locked="0"/>
    </xf>
    <xf numFmtId="0" fontId="42" fillId="0" borderId="0" xfId="0" applyFont="1" applyFill="1" applyBorder="1" applyAlignment="1" applyProtection="1">
      <protection locked="0"/>
    </xf>
    <xf numFmtId="0" fontId="42" fillId="0" borderId="0" xfId="0" applyFont="1" applyFill="1" applyBorder="1" applyAlignment="1" applyProtection="1">
      <alignment horizontal="center"/>
      <protection locked="0"/>
    </xf>
    <xf numFmtId="0" fontId="42" fillId="0" borderId="0" xfId="0" applyFont="1" applyFill="1" applyAlignment="1" applyProtection="1">
      <alignment horizontal="center"/>
      <protection locked="0"/>
    </xf>
    <xf numFmtId="0" fontId="42" fillId="0" borderId="0" xfId="0" applyFont="1" applyFill="1" applyProtection="1">
      <protection locked="0"/>
    </xf>
    <xf numFmtId="43" fontId="42" fillId="0" borderId="0" xfId="29" applyFont="1" applyFill="1" applyProtection="1">
      <protection locked="0"/>
    </xf>
    <xf numFmtId="0" fontId="42" fillId="0" borderId="0" xfId="0" applyFont="1" applyFill="1" applyBorder="1" applyAlignment="1" applyProtection="1">
      <alignment horizontal="left"/>
      <protection locked="0"/>
    </xf>
    <xf numFmtId="189" fontId="42" fillId="0" borderId="0" xfId="29" applyNumberFormat="1" applyFont="1" applyFill="1" applyBorder="1" applyAlignment="1" applyProtection="1">
      <alignment horizontal="center"/>
      <protection locked="0"/>
    </xf>
    <xf numFmtId="0" fontId="42" fillId="0" borderId="0" xfId="0" applyFont="1" applyFill="1" applyProtection="1"/>
    <xf numFmtId="0" fontId="42" fillId="0" borderId="0" xfId="0" applyFont="1" applyFill="1" applyBorder="1" applyAlignment="1" applyProtection="1">
      <alignment horizontal="left"/>
    </xf>
    <xf numFmtId="0" fontId="44" fillId="0" borderId="51" xfId="49" applyFont="1" applyFill="1" applyBorder="1" applyAlignment="1" applyProtection="1">
      <alignment horizontal="center" vertical="center"/>
    </xf>
    <xf numFmtId="0" fontId="44" fillId="0" borderId="52" xfId="49" applyFont="1" applyFill="1" applyBorder="1" applyAlignment="1" applyProtection="1">
      <alignment horizontal="center" vertical="center"/>
    </xf>
    <xf numFmtId="0" fontId="41" fillId="0" borderId="12" xfId="49" applyFont="1" applyFill="1" applyBorder="1" applyAlignment="1" applyProtection="1">
      <alignment horizontal="center"/>
      <protection locked="0"/>
    </xf>
    <xf numFmtId="43" fontId="41" fillId="0" borderId="12" xfId="29" applyFont="1" applyFill="1" applyBorder="1" applyAlignment="1" applyProtection="1">
      <alignment horizontal="center"/>
      <protection locked="0"/>
    </xf>
    <xf numFmtId="10" fontId="41" fillId="0" borderId="54" xfId="49" applyNumberFormat="1" applyFont="1" applyFill="1" applyBorder="1" applyAlignment="1" applyProtection="1">
      <alignment horizontal="center"/>
    </xf>
    <xf numFmtId="0" fontId="41" fillId="0" borderId="50" xfId="49" applyFont="1" applyFill="1" applyBorder="1" applyAlignment="1" applyProtection="1">
      <alignment horizontal="center"/>
    </xf>
    <xf numFmtId="188" fontId="41" fillId="0" borderId="55" xfId="49" applyNumberFormat="1" applyFont="1" applyFill="1" applyBorder="1" applyAlignment="1" applyProtection="1">
      <alignment horizontal="center"/>
    </xf>
    <xf numFmtId="191" fontId="46" fillId="24" borderId="11" xfId="29" applyNumberFormat="1" applyFont="1" applyFill="1" applyBorder="1" applyAlignment="1" applyProtection="1">
      <alignment horizontal="center"/>
      <protection locked="0"/>
    </xf>
    <xf numFmtId="43" fontId="41" fillId="0" borderId="0" xfId="49" applyNumberFormat="1" applyFont="1" applyFill="1" applyAlignment="1" applyProtection="1">
      <alignment horizontal="center"/>
      <protection locked="0"/>
    </xf>
    <xf numFmtId="43" fontId="41" fillId="0" borderId="13" xfId="29" applyFont="1" applyFill="1" applyBorder="1" applyAlignment="1" applyProtection="1">
      <alignment horizontal="center"/>
      <protection locked="0"/>
    </xf>
    <xf numFmtId="0" fontId="41" fillId="0" borderId="14" xfId="49" applyFont="1" applyFill="1" applyBorder="1" applyAlignment="1" applyProtection="1">
      <protection locked="0"/>
    </xf>
    <xf numFmtId="0" fontId="41" fillId="0" borderId="43" xfId="49" applyFont="1" applyFill="1" applyBorder="1" applyAlignment="1" applyProtection="1">
      <alignment horizontal="center"/>
    </xf>
    <xf numFmtId="43" fontId="41" fillId="0" borderId="15" xfId="29" applyFont="1" applyFill="1" applyBorder="1" applyAlignment="1" applyProtection="1">
      <alignment horizontal="center"/>
      <protection locked="0"/>
    </xf>
    <xf numFmtId="191" fontId="41" fillId="0" borderId="16" xfId="29" applyNumberFormat="1" applyFont="1" applyFill="1" applyBorder="1" applyAlignment="1" applyProtection="1">
      <protection locked="0"/>
    </xf>
    <xf numFmtId="0" fontId="41" fillId="0" borderId="0" xfId="49" applyFont="1" applyFill="1" applyAlignment="1" applyProtection="1">
      <alignment horizontal="left"/>
      <protection locked="0"/>
    </xf>
    <xf numFmtId="0" fontId="41" fillId="24" borderId="56" xfId="49" applyFont="1" applyFill="1" applyBorder="1" applyAlignment="1" applyProtection="1">
      <alignment horizontal="center"/>
      <protection locked="0"/>
    </xf>
    <xf numFmtId="191" fontId="46" fillId="24" borderId="11" xfId="29" applyNumberFormat="1" applyFont="1" applyFill="1" applyBorder="1" applyAlignment="1" applyProtection="1">
      <alignment horizontal="left"/>
      <protection locked="0"/>
    </xf>
    <xf numFmtId="0" fontId="47" fillId="0" borderId="0" xfId="0" applyFont="1" applyFill="1" applyProtection="1">
      <protection locked="0"/>
    </xf>
    <xf numFmtId="0" fontId="41" fillId="0" borderId="16" xfId="49" applyFont="1" applyFill="1" applyBorder="1" applyAlignment="1" applyProtection="1">
      <protection locked="0"/>
    </xf>
    <xf numFmtId="0" fontId="41" fillId="25" borderId="56" xfId="49" applyFont="1" applyFill="1" applyBorder="1" applyAlignment="1" applyProtection="1">
      <alignment horizontal="center"/>
      <protection locked="0"/>
    </xf>
    <xf numFmtId="43" fontId="48" fillId="25" borderId="11" xfId="29" applyFont="1" applyFill="1" applyBorder="1" applyProtection="1">
      <protection locked="0"/>
    </xf>
    <xf numFmtId="0" fontId="41" fillId="26" borderId="56" xfId="49" applyFont="1" applyFill="1" applyBorder="1" applyAlignment="1" applyProtection="1">
      <alignment horizontal="center"/>
      <protection locked="0"/>
    </xf>
    <xf numFmtId="188" fontId="41" fillId="26" borderId="11" xfId="49" applyNumberFormat="1" applyFont="1" applyFill="1" applyBorder="1" applyAlignment="1" applyProtection="1">
      <alignment horizontal="right"/>
      <protection locked="0"/>
    </xf>
    <xf numFmtId="43" fontId="41" fillId="0" borderId="12" xfId="29" applyFont="1" applyFill="1" applyBorder="1" applyAlignment="1" applyProtection="1">
      <alignment horizontal="center" vertical="center"/>
      <protection locked="0"/>
    </xf>
    <xf numFmtId="0" fontId="41" fillId="0" borderId="43" xfId="49" applyFont="1" applyFill="1" applyBorder="1" applyAlignment="1" applyProtection="1">
      <alignment horizontal="center" vertical="center"/>
    </xf>
    <xf numFmtId="0" fontId="41" fillId="27" borderId="56" xfId="49" applyFont="1" applyFill="1" applyBorder="1" applyAlignment="1" applyProtection="1">
      <alignment horizontal="center"/>
      <protection locked="0"/>
    </xf>
    <xf numFmtId="43" fontId="48" fillId="27" borderId="11" xfId="29" applyFont="1" applyFill="1" applyBorder="1" applyProtection="1">
      <protection locked="0"/>
    </xf>
    <xf numFmtId="0" fontId="41" fillId="28" borderId="56" xfId="49" applyFont="1" applyFill="1" applyBorder="1" applyAlignment="1" applyProtection="1">
      <alignment horizontal="center"/>
      <protection locked="0"/>
    </xf>
    <xf numFmtId="0" fontId="41" fillId="28" borderId="11" xfId="49" applyFont="1" applyFill="1" applyBorder="1" applyAlignment="1" applyProtection="1">
      <alignment horizontal="right"/>
      <protection locked="0"/>
    </xf>
    <xf numFmtId="43" fontId="41" fillId="0" borderId="15" xfId="29" applyFont="1" applyFill="1" applyBorder="1" applyAlignment="1" applyProtection="1">
      <alignment horizontal="center" vertical="center"/>
      <protection locked="0"/>
    </xf>
    <xf numFmtId="0" fontId="41" fillId="0" borderId="0" xfId="49" applyFont="1" applyFill="1" applyBorder="1" applyAlignment="1" applyProtection="1">
      <alignment horizontal="center" vertical="center"/>
    </xf>
    <xf numFmtId="0" fontId="53" fillId="0" borderId="60" xfId="49" applyFont="1" applyFill="1" applyBorder="1" applyAlignment="1" applyProtection="1">
      <alignment horizontal="left"/>
    </xf>
    <xf numFmtId="0" fontId="41" fillId="0" borderId="60" xfId="49" applyFont="1" applyFill="1" applyBorder="1" applyAlignment="1" applyProtection="1">
      <alignment horizontal="right"/>
    </xf>
    <xf numFmtId="0" fontId="41" fillId="0" borderId="53" xfId="49" applyFont="1" applyFill="1" applyBorder="1" applyAlignment="1" applyProtection="1">
      <alignment horizontal="center" vertical="top"/>
    </xf>
    <xf numFmtId="0" fontId="53" fillId="0" borderId="0" xfId="49" applyFont="1" applyFill="1" applyBorder="1" applyAlignment="1" applyProtection="1">
      <alignment horizontal="left"/>
    </xf>
    <xf numFmtId="0" fontId="41" fillId="0" borderId="0" xfId="49" applyFont="1" applyFill="1" applyBorder="1" applyAlignment="1" applyProtection="1">
      <alignment horizontal="right"/>
    </xf>
    <xf numFmtId="195" fontId="41" fillId="29" borderId="11" xfId="29" applyNumberFormat="1" applyFont="1" applyFill="1" applyBorder="1" applyAlignment="1" applyProtection="1">
      <alignment horizontal="left"/>
      <protection locked="0"/>
    </xf>
    <xf numFmtId="195" fontId="41" fillId="30" borderId="11" xfId="29" applyNumberFormat="1" applyFont="1" applyFill="1" applyBorder="1" applyAlignment="1" applyProtection="1">
      <alignment horizontal="left"/>
      <protection locked="0"/>
    </xf>
    <xf numFmtId="194" fontId="41" fillId="0" borderId="0" xfId="49" applyNumberFormat="1" applyFont="1" applyFill="1" applyAlignment="1" applyProtection="1">
      <alignment horizontal="center"/>
      <protection locked="0"/>
    </xf>
    <xf numFmtId="195" fontId="55" fillId="31" borderId="11" xfId="29" applyNumberFormat="1" applyFont="1" applyFill="1" applyBorder="1" applyAlignment="1" applyProtection="1">
      <alignment horizontal="left"/>
      <protection locked="0"/>
    </xf>
    <xf numFmtId="188" fontId="41" fillId="0" borderId="16" xfId="49" applyNumberFormat="1" applyFont="1" applyFill="1" applyBorder="1" applyAlignment="1" applyProtection="1">
      <protection locked="0"/>
    </xf>
    <xf numFmtId="0" fontId="53" fillId="0" borderId="58" xfId="49" applyFont="1" applyFill="1" applyBorder="1" applyAlignment="1" applyProtection="1">
      <alignment horizontal="left"/>
    </xf>
    <xf numFmtId="0" fontId="41" fillId="0" borderId="58" xfId="49" applyFont="1" applyFill="1" applyBorder="1" applyAlignment="1" applyProtection="1">
      <alignment horizontal="right"/>
    </xf>
    <xf numFmtId="43" fontId="41" fillId="0" borderId="0" xfId="29" applyNumberFormat="1" applyFont="1" applyFill="1" applyAlignment="1" applyProtection="1">
      <alignment horizontal="center"/>
      <protection locked="0"/>
    </xf>
    <xf numFmtId="0" fontId="41" fillId="0" borderId="53" xfId="49" applyFont="1" applyFill="1" applyBorder="1" applyAlignment="1" applyProtection="1">
      <alignment horizontal="left"/>
    </xf>
    <xf numFmtId="0" fontId="53" fillId="0" borderId="59" xfId="49" applyFont="1" applyFill="1" applyBorder="1" applyAlignment="1" applyProtection="1">
      <alignment horizontal="center" vertical="top"/>
    </xf>
    <xf numFmtId="0" fontId="41" fillId="0" borderId="60" xfId="49" applyFont="1" applyFill="1" applyBorder="1" applyAlignment="1" applyProtection="1">
      <alignment horizontal="left" vertical="center"/>
    </xf>
    <xf numFmtId="0" fontId="41" fillId="0" borderId="61" xfId="49" applyFont="1" applyFill="1" applyBorder="1" applyAlignment="1" applyProtection="1">
      <alignment horizontal="left" vertical="center"/>
    </xf>
    <xf numFmtId="0" fontId="44" fillId="0" borderId="53" xfId="49" applyFont="1" applyFill="1" applyBorder="1" applyAlignment="1" applyProtection="1">
      <alignment horizontal="center" vertical="top"/>
    </xf>
    <xf numFmtId="0" fontId="44" fillId="0" borderId="0" xfId="49" applyFont="1" applyFill="1" applyBorder="1" applyAlignment="1" applyProtection="1">
      <alignment horizontal="right" vertical="center"/>
    </xf>
    <xf numFmtId="0" fontId="44" fillId="0" borderId="58" xfId="49" applyFont="1" applyFill="1" applyBorder="1" applyAlignment="1" applyProtection="1">
      <alignment horizontal="center" vertical="center"/>
    </xf>
    <xf numFmtId="191" fontId="44" fillId="0" borderId="58" xfId="29" applyNumberFormat="1" applyFont="1" applyFill="1" applyBorder="1" applyAlignment="1" applyProtection="1">
      <alignment horizontal="left" vertical="center"/>
    </xf>
    <xf numFmtId="43" fontId="44" fillId="0" borderId="58" xfId="29" applyFont="1" applyFill="1" applyBorder="1" applyAlignment="1" applyProtection="1">
      <alignment horizontal="center" vertical="center"/>
    </xf>
    <xf numFmtId="43" fontId="44" fillId="0" borderId="58" xfId="49" applyNumberFormat="1" applyFont="1" applyFill="1" applyBorder="1" applyAlignment="1" applyProtection="1">
      <alignment horizontal="left" vertical="center"/>
    </xf>
    <xf numFmtId="0" fontId="44" fillId="0" borderId="54" xfId="49" applyFont="1" applyFill="1" applyBorder="1" applyAlignment="1" applyProtection="1">
      <alignment horizontal="left" vertical="center"/>
    </xf>
    <xf numFmtId="0" fontId="44" fillId="0" borderId="0" xfId="49" applyFont="1" applyFill="1" applyBorder="1" applyAlignment="1" applyProtection="1">
      <alignment horizontal="center" vertical="center"/>
    </xf>
    <xf numFmtId="43" fontId="44" fillId="0" borderId="0" xfId="49" applyNumberFormat="1" applyFont="1" applyFill="1" applyBorder="1" applyAlignment="1" applyProtection="1">
      <alignment horizontal="center" vertical="center"/>
    </xf>
    <xf numFmtId="0" fontId="44" fillId="0" borderId="0" xfId="49" applyFont="1" applyFill="1" applyBorder="1" applyAlignment="1" applyProtection="1">
      <alignment horizontal="left" vertical="center"/>
    </xf>
    <xf numFmtId="0" fontId="44" fillId="0" borderId="54" xfId="49" applyFont="1" applyFill="1" applyBorder="1" applyAlignment="1" applyProtection="1">
      <alignment horizontal="center" vertical="center"/>
    </xf>
    <xf numFmtId="0" fontId="54" fillId="0" borderId="0" xfId="0" applyFont="1" applyBorder="1" applyProtection="1"/>
    <xf numFmtId="0" fontId="44" fillId="0" borderId="54" xfId="49" applyFont="1" applyFill="1" applyBorder="1" applyAlignment="1" applyProtection="1"/>
    <xf numFmtId="0" fontId="41" fillId="0" borderId="0" xfId="49" applyFont="1" applyFill="1" applyBorder="1" applyAlignment="1" applyProtection="1">
      <alignment horizontal="right"/>
      <protection locked="0"/>
    </xf>
    <xf numFmtId="0" fontId="53" fillId="0" borderId="0" xfId="49" applyFont="1" applyFill="1" applyBorder="1" applyAlignment="1" applyProtection="1">
      <alignment horizontal="left" vertical="center"/>
    </xf>
    <xf numFmtId="188" fontId="53" fillId="0" borderId="26" xfId="49" applyNumberFormat="1" applyFont="1" applyFill="1" applyBorder="1" applyAlignment="1" applyProtection="1">
      <alignment horizontal="center" vertical="center"/>
    </xf>
    <xf numFmtId="188" fontId="41" fillId="0" borderId="0" xfId="49" applyNumberFormat="1" applyFont="1" applyFill="1" applyBorder="1" applyAlignment="1" applyProtection="1">
      <alignment horizontal="right"/>
      <protection locked="0"/>
    </xf>
    <xf numFmtId="0" fontId="41" fillId="0" borderId="64" xfId="49" applyFont="1" applyFill="1" applyBorder="1" applyAlignment="1" applyProtection="1">
      <alignment horizontal="center" vertical="top"/>
    </xf>
    <xf numFmtId="0" fontId="41" fillId="0" borderId="65" xfId="49" applyFont="1" applyFill="1" applyBorder="1" applyAlignment="1" applyProtection="1">
      <alignment horizontal="center" vertical="center"/>
    </xf>
    <xf numFmtId="0" fontId="41" fillId="0" borderId="66" xfId="49" applyFont="1" applyFill="1" applyBorder="1" applyAlignment="1" applyProtection="1">
      <alignment horizontal="center"/>
    </xf>
    <xf numFmtId="188" fontId="41" fillId="0" borderId="67" xfId="49" applyNumberFormat="1" applyFont="1" applyFill="1" applyBorder="1" applyAlignment="1" applyProtection="1">
      <alignment horizontal="center"/>
    </xf>
    <xf numFmtId="43" fontId="41" fillId="0" borderId="17" xfId="29" applyFont="1" applyFill="1" applyBorder="1" applyAlignment="1" applyProtection="1">
      <alignment horizontal="center"/>
      <protection locked="0"/>
    </xf>
    <xf numFmtId="191" fontId="41" fillId="0" borderId="18" xfId="29" applyNumberFormat="1" applyFont="1" applyFill="1" applyBorder="1" applyAlignment="1" applyProtection="1">
      <protection locked="0"/>
    </xf>
    <xf numFmtId="0" fontId="54" fillId="0" borderId="12" xfId="0" applyFont="1" applyFill="1" applyBorder="1" applyProtection="1">
      <protection locked="0"/>
    </xf>
    <xf numFmtId="0" fontId="41" fillId="0" borderId="0" xfId="49" applyFont="1" applyFill="1" applyAlignment="1" applyProtection="1">
      <alignment horizontal="right"/>
      <protection locked="0"/>
    </xf>
    <xf numFmtId="0" fontId="42" fillId="0" borderId="0" xfId="0" applyFont="1"/>
    <xf numFmtId="189" fontId="42" fillId="0" borderId="0" xfId="47" applyNumberFormat="1" applyFont="1"/>
    <xf numFmtId="0" fontId="57" fillId="0" borderId="0" xfId="0" applyFont="1" applyBorder="1" applyAlignment="1">
      <alignment horizontal="right" vertical="center"/>
    </xf>
    <xf numFmtId="0" fontId="58" fillId="0" borderId="23" xfId="0" applyFont="1" applyBorder="1" applyAlignment="1">
      <alignment horizontal="right"/>
    </xf>
    <xf numFmtId="0" fontId="58" fillId="0" borderId="10" xfId="0" applyFont="1" applyBorder="1" applyAlignment="1">
      <alignment horizontal="right"/>
    </xf>
    <xf numFmtId="189" fontId="42" fillId="0" borderId="10" xfId="47" applyNumberFormat="1" applyFont="1" applyBorder="1" applyAlignment="1">
      <alignment horizontal="center"/>
    </xf>
    <xf numFmtId="0" fontId="42" fillId="0" borderId="10" xfId="0" applyFont="1" applyBorder="1" applyAlignment="1">
      <alignment horizontal="right"/>
    </xf>
    <xf numFmtId="0" fontId="42" fillId="0" borderId="10" xfId="0" applyFont="1" applyBorder="1" applyAlignment="1">
      <alignment horizontal="center"/>
    </xf>
    <xf numFmtId="0" fontId="42" fillId="0" borderId="10" xfId="0" applyFont="1" applyBorder="1" applyAlignment="1"/>
    <xf numFmtId="190" fontId="57" fillId="0" borderId="0" xfId="0" applyNumberFormat="1" applyFont="1" applyBorder="1" applyAlignment="1"/>
    <xf numFmtId="0" fontId="42" fillId="0" borderId="26" xfId="0" applyFont="1" applyBorder="1"/>
    <xf numFmtId="0" fontId="42" fillId="0" borderId="26" xfId="0" applyFont="1" applyBorder="1" applyAlignment="1">
      <alignment horizontal="left"/>
    </xf>
    <xf numFmtId="0" fontId="42" fillId="0" borderId="37" xfId="0" applyFont="1" applyBorder="1" applyAlignment="1">
      <alignment horizontal="center" vertical="center"/>
    </xf>
    <xf numFmtId="189" fontId="42" fillId="0" borderId="37" xfId="47" applyNumberFormat="1" applyFont="1" applyBorder="1" applyAlignment="1">
      <alignment horizontal="center" vertical="center" wrapText="1"/>
    </xf>
    <xf numFmtId="189" fontId="42" fillId="0" borderId="36" xfId="47" applyNumberFormat="1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/>
    </xf>
    <xf numFmtId="43" fontId="42" fillId="0" borderId="68" xfId="47" applyFont="1" applyBorder="1"/>
    <xf numFmtId="191" fontId="42" fillId="0" borderId="68" xfId="47" applyNumberFormat="1" applyFont="1" applyBorder="1" applyAlignment="1"/>
    <xf numFmtId="0" fontId="42" fillId="0" borderId="68" xfId="0" applyFont="1" applyBorder="1"/>
    <xf numFmtId="0" fontId="42" fillId="0" borderId="43" xfId="0" applyFont="1" applyBorder="1" applyAlignment="1">
      <alignment horizontal="center"/>
    </xf>
    <xf numFmtId="189" fontId="42" fillId="0" borderId="43" xfId="47" applyNumberFormat="1" applyFont="1" applyBorder="1"/>
    <xf numFmtId="0" fontId="42" fillId="0" borderId="43" xfId="0" applyFont="1" applyBorder="1" applyAlignment="1"/>
    <xf numFmtId="0" fontId="42" fillId="0" borderId="43" xfId="0" applyFont="1" applyBorder="1"/>
    <xf numFmtId="43" fontId="42" fillId="0" borderId="43" xfId="0" applyNumberFormat="1" applyFont="1" applyBorder="1" applyAlignment="1"/>
    <xf numFmtId="189" fontId="42" fillId="0" borderId="50" xfId="47" applyNumberFormat="1" applyFont="1" applyBorder="1"/>
    <xf numFmtId="0" fontId="57" fillId="0" borderId="43" xfId="0" applyFont="1" applyBorder="1" applyAlignment="1">
      <alignment horizontal="center"/>
    </xf>
    <xf numFmtId="0" fontId="57" fillId="0" borderId="43" xfId="0" applyFont="1" applyBorder="1" applyAlignment="1"/>
    <xf numFmtId="189" fontId="57" fillId="0" borderId="43" xfId="47" applyNumberFormat="1" applyFont="1" applyBorder="1"/>
    <xf numFmtId="0" fontId="57" fillId="0" borderId="43" xfId="0" applyFont="1" applyBorder="1"/>
    <xf numFmtId="0" fontId="57" fillId="0" borderId="0" xfId="0" applyFont="1"/>
    <xf numFmtId="0" fontId="57" fillId="0" borderId="74" xfId="0" applyFont="1" applyBorder="1"/>
    <xf numFmtId="0" fontId="57" fillId="0" borderId="74" xfId="0" applyFont="1" applyBorder="1" applyAlignment="1"/>
    <xf numFmtId="189" fontId="57" fillId="0" borderId="74" xfId="47" applyNumberFormat="1" applyFont="1" applyBorder="1"/>
    <xf numFmtId="43" fontId="42" fillId="0" borderId="37" xfId="47" applyFont="1" applyBorder="1"/>
    <xf numFmtId="0" fontId="43" fillId="0" borderId="37" xfId="0" applyFont="1" applyBorder="1"/>
    <xf numFmtId="0" fontId="42" fillId="0" borderId="27" xfId="0" applyFont="1" applyBorder="1" applyAlignment="1">
      <alignment horizontal="right"/>
    </xf>
    <xf numFmtId="43" fontId="42" fillId="0" borderId="19" xfId="47" applyFont="1" applyBorder="1"/>
    <xf numFmtId="0" fontId="43" fillId="0" borderId="36" xfId="0" applyFont="1" applyBorder="1"/>
    <xf numFmtId="0" fontId="42" fillId="0" borderId="0" xfId="0" applyFont="1" applyBorder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189" fontId="42" fillId="0" borderId="0" xfId="47" applyNumberFormat="1" applyFont="1" applyBorder="1" applyAlignment="1">
      <alignment horizontal="left"/>
    </xf>
    <xf numFmtId="0" fontId="42" fillId="0" borderId="0" xfId="0" applyFont="1" applyBorder="1" applyAlignment="1">
      <alignment horizontal="right"/>
    </xf>
    <xf numFmtId="189" fontId="64" fillId="0" borderId="0" xfId="47" applyNumberFormat="1" applyFont="1" applyBorder="1" applyAlignment="1">
      <alignment horizontal="center"/>
    </xf>
    <xf numFmtId="0" fontId="61" fillId="0" borderId="0" xfId="0" applyFont="1" applyBorder="1" applyAlignment="1">
      <alignment horizontal="left" vertical="center"/>
    </xf>
    <xf numFmtId="0" fontId="66" fillId="0" borderId="0" xfId="0" applyFont="1" applyBorder="1" applyAlignment="1"/>
    <xf numFmtId="0" fontId="62" fillId="0" borderId="0" xfId="0" applyFont="1" applyBorder="1" applyAlignment="1"/>
    <xf numFmtId="0" fontId="42" fillId="0" borderId="0" xfId="0" applyFont="1" applyBorder="1" applyAlignment="1"/>
    <xf numFmtId="0" fontId="42" fillId="0" borderId="0" xfId="0" applyFont="1" applyAlignment="1"/>
    <xf numFmtId="0" fontId="57" fillId="0" borderId="0" xfId="0" applyFont="1" applyAlignment="1"/>
    <xf numFmtId="0" fontId="57" fillId="0" borderId="0" xfId="0" applyFont="1" applyBorder="1" applyAlignment="1"/>
    <xf numFmtId="189" fontId="57" fillId="0" borderId="0" xfId="47" applyNumberFormat="1" applyFont="1"/>
    <xf numFmtId="0" fontId="5" fillId="0" borderId="0" xfId="0" applyFont="1"/>
    <xf numFmtId="189" fontId="5" fillId="0" borderId="0" xfId="47" applyNumberFormat="1" applyFont="1"/>
    <xf numFmtId="0" fontId="5" fillId="0" borderId="0" xfId="0" applyFont="1" applyAlignment="1">
      <alignment horizontal="right" vertical="center"/>
    </xf>
    <xf numFmtId="0" fontId="5" fillId="0" borderId="45" xfId="0" applyFont="1" applyBorder="1" applyAlignment="1">
      <alignment horizontal="left"/>
    </xf>
    <xf numFmtId="190" fontId="5" fillId="0" borderId="45" xfId="0" applyNumberFormat="1" applyFont="1" applyBorder="1" applyAlignment="1">
      <alignment horizontal="left"/>
    </xf>
    <xf numFmtId="0" fontId="5" fillId="0" borderId="68" xfId="0" applyFont="1" applyBorder="1"/>
    <xf numFmtId="0" fontId="29" fillId="0" borderId="43" xfId="0" applyFont="1" applyBorder="1" applyAlignment="1">
      <alignment horizontal="center"/>
    </xf>
    <xf numFmtId="0" fontId="5" fillId="0" borderId="43" xfId="0" applyFont="1" applyBorder="1"/>
    <xf numFmtId="0" fontId="5" fillId="0" borderId="4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4" xfId="0" applyFont="1" applyBorder="1"/>
    <xf numFmtId="0" fontId="39" fillId="0" borderId="35" xfId="0" applyFont="1" applyBorder="1"/>
    <xf numFmtId="0" fontId="5" fillId="0" borderId="27" xfId="0" applyFont="1" applyBorder="1" applyAlignment="1"/>
    <xf numFmtId="0" fontId="5" fillId="0" borderId="0" xfId="0" applyFont="1" applyBorder="1" applyAlignment="1"/>
    <xf numFmtId="0" fontId="73" fillId="0" borderId="0" xfId="0" applyFont="1" applyBorder="1" applyAlignment="1"/>
    <xf numFmtId="189" fontId="5" fillId="0" borderId="0" xfId="47" applyNumberFormat="1" applyFont="1" applyBorder="1"/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189" fontId="5" fillId="0" borderId="0" xfId="47" applyNumberFormat="1" applyFont="1" applyBorder="1" applyAlignment="1">
      <alignment horizontal="left"/>
    </xf>
    <xf numFmtId="189" fontId="7" fillId="0" borderId="0" xfId="47" applyNumberFormat="1" applyFont="1" applyBorder="1" applyAlignment="1">
      <alignment horizontal="center"/>
    </xf>
    <xf numFmtId="0" fontId="6" fillId="0" borderId="0" xfId="0" applyFont="1"/>
    <xf numFmtId="0" fontId="75" fillId="32" borderId="0" xfId="48" applyFont="1" applyFill="1"/>
    <xf numFmtId="0" fontId="75" fillId="0" borderId="0" xfId="48" applyFont="1"/>
    <xf numFmtId="0" fontId="76" fillId="0" borderId="0" xfId="48" applyFont="1"/>
    <xf numFmtId="0" fontId="77" fillId="0" borderId="0" xfId="48" applyFont="1"/>
    <xf numFmtId="0" fontId="76" fillId="33" borderId="0" xfId="48" applyFont="1" applyFill="1"/>
    <xf numFmtId="0" fontId="78" fillId="0" borderId="0" xfId="48" applyFont="1"/>
    <xf numFmtId="0" fontId="42" fillId="0" borderId="0" xfId="0" applyFont="1" applyFill="1" applyBorder="1" applyAlignment="1" applyProtection="1">
      <alignment horizontal="center"/>
    </xf>
    <xf numFmtId="0" fontId="80" fillId="0" borderId="0" xfId="51" applyFont="1"/>
    <xf numFmtId="0" fontId="79" fillId="34" borderId="12" xfId="51" applyFont="1" applyFill="1" applyBorder="1" applyAlignment="1">
      <alignment horizontal="center"/>
    </xf>
    <xf numFmtId="0" fontId="79" fillId="0" borderId="0" xfId="51" applyFont="1"/>
    <xf numFmtId="0" fontId="80" fillId="0" borderId="12" xfId="51" applyFont="1" applyBorder="1"/>
    <xf numFmtId="0" fontId="80" fillId="0" borderId="12" xfId="51" applyFont="1" applyBorder="1" applyAlignment="1">
      <alignment horizontal="center" vertical="top"/>
    </xf>
    <xf numFmtId="0" fontId="80" fillId="0" borderId="12" xfId="51" applyFont="1" applyBorder="1" applyAlignment="1">
      <alignment vertical="top"/>
    </xf>
    <xf numFmtId="0" fontId="80" fillId="0" borderId="12" xfId="51" applyFont="1" applyBorder="1" applyAlignment="1">
      <alignment wrapText="1"/>
    </xf>
    <xf numFmtId="3" fontId="80" fillId="0" borderId="12" xfId="51" applyNumberFormat="1" applyFont="1" applyBorder="1" applyAlignment="1">
      <alignment horizontal="center" vertical="top"/>
    </xf>
    <xf numFmtId="0" fontId="80" fillId="0" borderId="12" xfId="51" applyFont="1" applyBorder="1" applyAlignment="1">
      <alignment vertical="top" wrapText="1"/>
    </xf>
    <xf numFmtId="0" fontId="80" fillId="0" borderId="0" xfId="51" applyFont="1" applyAlignment="1">
      <alignment vertical="top"/>
    </xf>
    <xf numFmtId="0" fontId="81" fillId="35" borderId="77" xfId="51" applyFont="1" applyFill="1" applyBorder="1" applyAlignment="1">
      <alignment horizontal="left"/>
    </xf>
    <xf numFmtId="0" fontId="81" fillId="35" borderId="77" xfId="51" applyFont="1" applyFill="1" applyBorder="1" applyAlignment="1">
      <alignment horizontal="center"/>
    </xf>
    <xf numFmtId="0" fontId="81" fillId="35" borderId="12" xfId="51" applyFont="1" applyFill="1" applyBorder="1" applyAlignment="1">
      <alignment horizontal="left"/>
    </xf>
    <xf numFmtId="0" fontId="81" fillId="35" borderId="12" xfId="51" applyFont="1" applyFill="1" applyBorder="1" applyAlignment="1">
      <alignment horizontal="center"/>
    </xf>
    <xf numFmtId="3" fontId="81" fillId="35" borderId="12" xfId="51" applyNumberFormat="1" applyFont="1" applyFill="1" applyBorder="1" applyAlignment="1">
      <alignment horizontal="center"/>
    </xf>
    <xf numFmtId="43" fontId="7" fillId="0" borderId="0" xfId="47" applyFont="1" applyBorder="1" applyAlignment="1">
      <alignment horizontal="right" vertical="center"/>
    </xf>
    <xf numFmtId="0" fontId="53" fillId="0" borderId="0" xfId="49" applyFont="1" applyFill="1" applyAlignment="1" applyProtection="1"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0" xfId="0" applyNumberFormat="1" applyFont="1" applyBorder="1" applyAlignment="1">
      <alignment horizontal="left" vertical="center"/>
    </xf>
    <xf numFmtId="189" fontId="7" fillId="0" borderId="24" xfId="47" applyNumberFormat="1" applyFont="1" applyBorder="1" applyAlignment="1">
      <alignment horizontal="center" vertical="center"/>
    </xf>
    <xf numFmtId="189" fontId="7" fillId="0" borderId="19" xfId="47" applyNumberFormat="1" applyFont="1" applyBorder="1" applyAlignment="1">
      <alignment horizontal="center" vertical="center"/>
    </xf>
    <xf numFmtId="187" fontId="7" fillId="0" borderId="45" xfId="47" applyNumberFormat="1" applyFont="1" applyBorder="1" applyAlignment="1" applyProtection="1">
      <alignment vertical="center"/>
      <protection locked="0"/>
    </xf>
    <xf numFmtId="187" fontId="7" fillId="0" borderId="46" xfId="47" applyNumberFormat="1" applyFont="1" applyBorder="1" applyAlignment="1" applyProtection="1">
      <alignment vertical="center"/>
      <protection locked="0"/>
    </xf>
    <xf numFmtId="43" fontId="7" fillId="0" borderId="0" xfId="47" applyFont="1" applyBorder="1" applyAlignment="1">
      <alignment horizontal="left" vertical="center"/>
    </xf>
    <xf numFmtId="187" fontId="7" fillId="0" borderId="10" xfId="47" applyNumberFormat="1" applyFont="1" applyBorder="1" applyAlignment="1" applyProtection="1">
      <alignment vertical="center"/>
      <protection locked="0"/>
    </xf>
    <xf numFmtId="187" fontId="7" fillId="0" borderId="40" xfId="47" applyNumberFormat="1" applyFont="1" applyBorder="1" applyAlignment="1" applyProtection="1">
      <alignment vertical="center"/>
      <protection locked="0"/>
    </xf>
    <xf numFmtId="193" fontId="7" fillId="0" borderId="20" xfId="0" applyNumberFormat="1" applyFont="1" applyBorder="1" applyAlignment="1" applyProtection="1">
      <alignment horizontal="left" vertical="center"/>
      <protection locked="0"/>
    </xf>
    <xf numFmtId="193" fontId="7" fillId="0" borderId="10" xfId="0" applyNumberFormat="1" applyFont="1" applyBorder="1" applyAlignment="1" applyProtection="1">
      <alignment horizontal="left" vertical="center"/>
      <protection locked="0"/>
    </xf>
    <xf numFmtId="193" fontId="7" fillId="0" borderId="40" xfId="0" applyNumberFormat="1" applyFont="1" applyBorder="1" applyAlignment="1" applyProtection="1">
      <alignment horizontal="left" vertical="center"/>
      <protection locked="0"/>
    </xf>
    <xf numFmtId="193" fontId="7" fillId="0" borderId="48" xfId="0" applyNumberFormat="1" applyFont="1" applyBorder="1" applyAlignment="1" applyProtection="1">
      <alignment horizontal="left" vertical="center"/>
      <protection locked="0"/>
    </xf>
    <xf numFmtId="193" fontId="7" fillId="0" borderId="23" xfId="0" applyNumberFormat="1" applyFont="1" applyBorder="1" applyAlignment="1" applyProtection="1">
      <alignment horizontal="left" vertical="center"/>
      <protection locked="0"/>
    </xf>
    <xf numFmtId="193" fontId="7" fillId="0" borderId="49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190" fontId="7" fillId="0" borderId="0" xfId="0" applyNumberFormat="1" applyFont="1" applyBorder="1" applyAlignment="1">
      <alignment horizontal="left" vertical="center"/>
    </xf>
    <xf numFmtId="43" fontId="7" fillId="0" borderId="38" xfId="47" applyFont="1" applyBorder="1" applyAlignment="1">
      <alignment horizontal="center" vertical="center"/>
    </xf>
    <xf numFmtId="43" fontId="7" fillId="0" borderId="39" xfId="47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193" fontId="7" fillId="0" borderId="12" xfId="0" applyNumberFormat="1" applyFont="1" applyBorder="1" applyAlignment="1" applyProtection="1">
      <alignment horizontal="center" vertical="center"/>
      <protection locked="0"/>
    </xf>
    <xf numFmtId="187" fontId="7" fillId="0" borderId="23" xfId="47" applyNumberFormat="1" applyFont="1" applyBorder="1" applyAlignment="1" applyProtection="1">
      <alignment vertical="center"/>
      <protection locked="0"/>
    </xf>
    <xf numFmtId="187" fontId="7" fillId="0" borderId="49" xfId="47" applyNumberFormat="1" applyFont="1" applyBorder="1" applyAlignment="1" applyProtection="1">
      <alignment vertical="center"/>
      <protection locked="0"/>
    </xf>
    <xf numFmtId="0" fontId="7" fillId="0" borderId="12" xfId="5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43" fontId="7" fillId="0" borderId="37" xfId="47" applyFont="1" applyBorder="1" applyAlignment="1">
      <alignment horizontal="center" vertical="center" wrapText="1"/>
    </xf>
    <xf numFmtId="43" fontId="7" fillId="0" borderId="36" xfId="47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87" fontId="39" fillId="0" borderId="10" xfId="47" applyNumberFormat="1" applyFont="1" applyBorder="1" applyAlignment="1" applyProtection="1">
      <alignment vertical="center"/>
      <protection locked="0"/>
    </xf>
    <xf numFmtId="187" fontId="39" fillId="0" borderId="40" xfId="47" applyNumberFormat="1" applyFont="1" applyBorder="1" applyAlignment="1" applyProtection="1">
      <alignment vertical="center"/>
      <protection locked="0"/>
    </xf>
    <xf numFmtId="189" fontId="64" fillId="0" borderId="0" xfId="47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42" fillId="0" borderId="0" xfId="0" applyFont="1" applyBorder="1" applyAlignment="1">
      <alignment horizontal="left"/>
    </xf>
    <xf numFmtId="0" fontId="42" fillId="0" borderId="28" xfId="0" applyFont="1" applyBorder="1" applyAlignment="1">
      <alignment horizontal="right"/>
    </xf>
    <xf numFmtId="0" fontId="42" fillId="0" borderId="29" xfId="0" applyFont="1" applyBorder="1" applyAlignment="1">
      <alignment horizontal="right"/>
    </xf>
    <xf numFmtId="0" fontId="42" fillId="0" borderId="30" xfId="0" applyFont="1" applyBorder="1" applyAlignment="1">
      <alignment horizontal="right"/>
    </xf>
    <xf numFmtId="0" fontId="42" fillId="0" borderId="25" xfId="0" applyFont="1" applyBorder="1" applyAlignment="1">
      <alignment horizontal="center"/>
    </xf>
    <xf numFmtId="0" fontId="42" fillId="0" borderId="2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189" fontId="65" fillId="0" borderId="0" xfId="47" applyNumberFormat="1" applyFont="1" applyBorder="1" applyAlignment="1">
      <alignment horizontal="left"/>
    </xf>
    <xf numFmtId="0" fontId="42" fillId="0" borderId="31" xfId="0" applyFont="1" applyBorder="1" applyAlignment="1">
      <alignment horizontal="left"/>
    </xf>
    <xf numFmtId="0" fontId="42" fillId="0" borderId="32" xfId="0" applyFont="1" applyBorder="1" applyAlignment="1">
      <alignment horizontal="left"/>
    </xf>
    <xf numFmtId="0" fontId="42" fillId="0" borderId="33" xfId="0" applyFont="1" applyBorder="1" applyAlignment="1">
      <alignment horizontal="left"/>
    </xf>
    <xf numFmtId="0" fontId="60" fillId="0" borderId="72" xfId="0" applyFont="1" applyBorder="1" applyAlignment="1">
      <alignment horizontal="center"/>
    </xf>
    <xf numFmtId="0" fontId="60" fillId="0" borderId="63" xfId="0" applyFont="1" applyBorder="1" applyAlignment="1">
      <alignment horizontal="center"/>
    </xf>
    <xf numFmtId="0" fontId="60" fillId="0" borderId="73" xfId="0" applyFont="1" applyBorder="1" applyAlignment="1">
      <alignment horizontal="center"/>
    </xf>
    <xf numFmtId="0" fontId="61" fillId="0" borderId="20" xfId="0" applyFont="1" applyBorder="1" applyAlignment="1">
      <alignment horizontal="left" vertical="center"/>
    </xf>
    <xf numFmtId="0" fontId="61" fillId="0" borderId="10" xfId="0" applyFont="1" applyBorder="1" applyAlignment="1">
      <alignment horizontal="left" vertical="center"/>
    </xf>
    <xf numFmtId="0" fontId="61" fillId="0" borderId="75" xfId="0" applyFont="1" applyBorder="1" applyAlignment="1">
      <alignment horizontal="left" vertical="center"/>
    </xf>
    <xf numFmtId="0" fontId="61" fillId="0" borderId="34" xfId="0" applyFont="1" applyBorder="1" applyAlignment="1">
      <alignment horizontal="left" vertical="center"/>
    </xf>
    <xf numFmtId="10" fontId="61" fillId="0" borderId="10" xfId="0" applyNumberFormat="1" applyFont="1" applyBorder="1" applyAlignment="1">
      <alignment horizontal="center" vertical="center"/>
    </xf>
    <xf numFmtId="10" fontId="61" fillId="0" borderId="40" xfId="0" applyNumberFormat="1" applyFont="1" applyBorder="1" applyAlignment="1">
      <alignment horizontal="center" vertical="center"/>
    </xf>
    <xf numFmtId="10" fontId="61" fillId="0" borderId="34" xfId="0" applyNumberFormat="1" applyFont="1" applyBorder="1" applyAlignment="1">
      <alignment horizontal="center" vertical="center"/>
    </xf>
    <xf numFmtId="10" fontId="61" fillId="0" borderId="76" xfId="0" applyNumberFormat="1" applyFont="1" applyBorder="1" applyAlignment="1">
      <alignment horizontal="center" vertical="center"/>
    </xf>
    <xf numFmtId="0" fontId="42" fillId="0" borderId="23" xfId="0" applyFont="1" applyBorder="1" applyAlignment="1">
      <alignment horizontal="left"/>
    </xf>
    <xf numFmtId="0" fontId="42" fillId="0" borderId="10" xfId="0" applyFont="1" applyBorder="1" applyAlignment="1">
      <alignment horizontal="left"/>
    </xf>
    <xf numFmtId="0" fontId="42" fillId="0" borderId="37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/>
    </xf>
    <xf numFmtId="189" fontId="42" fillId="0" borderId="10" xfId="47" applyNumberFormat="1" applyFont="1" applyBorder="1" applyAlignment="1">
      <alignment horizontal="left"/>
    </xf>
    <xf numFmtId="0" fontId="61" fillId="0" borderId="48" xfId="0" applyFont="1" applyBorder="1" applyAlignment="1">
      <alignment horizontal="left" vertical="center"/>
    </xf>
    <xf numFmtId="0" fontId="61" fillId="0" borderId="23" xfId="0" applyFont="1" applyBorder="1" applyAlignment="1">
      <alignment horizontal="left" vertical="center"/>
    </xf>
    <xf numFmtId="190" fontId="57" fillId="0" borderId="10" xfId="0" applyNumberFormat="1" applyFont="1" applyBorder="1" applyAlignment="1">
      <alignment horizontal="left"/>
    </xf>
    <xf numFmtId="0" fontId="42" fillId="0" borderId="10" xfId="0" applyFont="1" applyBorder="1" applyAlignment="1">
      <alignment horizontal="center"/>
    </xf>
    <xf numFmtId="0" fontId="59" fillId="0" borderId="30" xfId="0" applyFont="1" applyBorder="1" applyAlignment="1">
      <alignment horizontal="center" vertical="center"/>
    </xf>
    <xf numFmtId="0" fontId="59" fillId="0" borderId="27" xfId="0" applyFont="1" applyBorder="1" applyAlignment="1">
      <alignment horizontal="center" vertical="center"/>
    </xf>
    <xf numFmtId="10" fontId="61" fillId="0" borderId="23" xfId="0" applyNumberFormat="1" applyFont="1" applyBorder="1" applyAlignment="1">
      <alignment horizontal="center" vertical="center"/>
    </xf>
    <xf numFmtId="10" fontId="61" fillId="0" borderId="49" xfId="0" applyNumberFormat="1" applyFont="1" applyBorder="1" applyAlignment="1">
      <alignment horizontal="center" vertical="center"/>
    </xf>
    <xf numFmtId="0" fontId="42" fillId="0" borderId="20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0" fontId="42" fillId="0" borderId="2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59" fillId="0" borderId="10" xfId="0" applyFont="1" applyBorder="1" applyAlignment="1">
      <alignment horizontal="left"/>
    </xf>
    <xf numFmtId="0" fontId="42" fillId="0" borderId="69" xfId="0" applyFont="1" applyBorder="1" applyAlignment="1">
      <alignment horizontal="right"/>
    </xf>
    <xf numFmtId="0" fontId="42" fillId="0" borderId="70" xfId="0" applyFont="1" applyBorder="1" applyAlignment="1">
      <alignment horizontal="right"/>
    </xf>
    <xf numFmtId="0" fontId="42" fillId="0" borderId="71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89" fontId="5" fillId="0" borderId="0" xfId="47" applyNumberFormat="1" applyFont="1" applyBorder="1" applyAlignment="1">
      <alignment horizontal="left"/>
    </xf>
    <xf numFmtId="189" fontId="70" fillId="0" borderId="0" xfId="47" applyNumberFormat="1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189" fontId="5" fillId="0" borderId="31" xfId="47" applyNumberFormat="1" applyFont="1" applyBorder="1" applyAlignment="1">
      <alignment horizontal="center"/>
    </xf>
    <xf numFmtId="189" fontId="5" fillId="0" borderId="32" xfId="47" applyNumberFormat="1" applyFont="1" applyBorder="1" applyAlignment="1">
      <alignment horizontal="center"/>
    </xf>
    <xf numFmtId="189" fontId="5" fillId="0" borderId="33" xfId="47" applyNumberFormat="1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89" fontId="5" fillId="0" borderId="25" xfId="47" applyNumberFormat="1" applyFont="1" applyBorder="1" applyAlignment="1">
      <alignment horizontal="center" vertical="center" wrapText="1"/>
    </xf>
    <xf numFmtId="189" fontId="5" fillId="0" borderId="26" xfId="47" applyNumberFormat="1" applyFont="1" applyBorder="1" applyAlignment="1">
      <alignment horizontal="center" vertical="center" wrapText="1"/>
    </xf>
    <xf numFmtId="189" fontId="5" fillId="0" borderId="27" xfId="47" applyNumberFormat="1" applyFont="1" applyBorder="1" applyAlignment="1">
      <alignment horizontal="center" vertical="center" wrapText="1"/>
    </xf>
    <xf numFmtId="43" fontId="5" fillId="0" borderId="20" xfId="47" applyFont="1" applyBorder="1" applyAlignment="1">
      <alignment horizontal="center"/>
    </xf>
    <xf numFmtId="43" fontId="5" fillId="0" borderId="10" xfId="47" applyFont="1" applyBorder="1" applyAlignment="1">
      <alignment horizontal="center"/>
    </xf>
    <xf numFmtId="43" fontId="5" fillId="0" borderId="40" xfId="47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89" fontId="5" fillId="0" borderId="28" xfId="47" applyNumberFormat="1" applyFont="1" applyBorder="1" applyAlignment="1">
      <alignment horizontal="center" vertical="center" wrapText="1"/>
    </xf>
    <xf numFmtId="189" fontId="5" fillId="0" borderId="29" xfId="47" applyNumberFormat="1" applyFont="1" applyBorder="1" applyAlignment="1">
      <alignment horizontal="center" vertical="center" wrapText="1"/>
    </xf>
    <xf numFmtId="189" fontId="5" fillId="0" borderId="30" xfId="47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3" fontId="5" fillId="0" borderId="22" xfId="47" applyFont="1" applyBorder="1" applyAlignment="1">
      <alignment horizontal="center"/>
    </xf>
    <xf numFmtId="43" fontId="5" fillId="0" borderId="41" xfId="47" applyFont="1" applyBorder="1" applyAlignment="1">
      <alignment horizontal="center"/>
    </xf>
    <xf numFmtId="43" fontId="5" fillId="0" borderId="42" xfId="47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76" xfId="0" applyFont="1" applyBorder="1" applyAlignment="1">
      <alignment horizontal="center"/>
    </xf>
    <xf numFmtId="43" fontId="5" fillId="0" borderId="75" xfId="47" applyFont="1" applyBorder="1" applyAlignment="1">
      <alignment horizontal="center"/>
    </xf>
    <xf numFmtId="43" fontId="5" fillId="0" borderId="34" xfId="47" applyFont="1" applyBorder="1" applyAlignment="1">
      <alignment horizontal="center"/>
    </xf>
    <xf numFmtId="43" fontId="5" fillId="0" borderId="76" xfId="47" applyFont="1" applyBorder="1" applyAlignment="1">
      <alignment horizontal="center"/>
    </xf>
    <xf numFmtId="0" fontId="5" fillId="0" borderId="34" xfId="0" applyFont="1" applyBorder="1" applyAlignment="1">
      <alignment horizontal="left"/>
    </xf>
    <xf numFmtId="190" fontId="5" fillId="0" borderId="10" xfId="0" applyNumberFormat="1" applyFont="1" applyBorder="1" applyAlignment="1">
      <alignment horizontal="left"/>
    </xf>
    <xf numFmtId="189" fontId="5" fillId="0" borderId="10" xfId="47" applyNumberFormat="1" applyFont="1" applyBorder="1" applyAlignment="1">
      <alignment horizontal="center"/>
    </xf>
    <xf numFmtId="0" fontId="41" fillId="0" borderId="59" xfId="49" applyFont="1" applyFill="1" applyBorder="1" applyAlignment="1" applyProtection="1">
      <alignment horizontal="center" vertical="top"/>
    </xf>
    <xf numFmtId="0" fontId="41" fillId="0" borderId="53" xfId="49" applyFont="1" applyFill="1" applyBorder="1" applyAlignment="1" applyProtection="1">
      <alignment horizontal="center" vertical="top"/>
    </xf>
    <xf numFmtId="0" fontId="41" fillId="0" borderId="57" xfId="49" applyFont="1" applyFill="1" applyBorder="1" applyAlignment="1" applyProtection="1">
      <alignment horizontal="center" vertical="top"/>
    </xf>
    <xf numFmtId="43" fontId="41" fillId="0" borderId="60" xfId="49" applyNumberFormat="1" applyFont="1" applyFill="1" applyBorder="1" applyAlignment="1" applyProtection="1">
      <alignment horizontal="left"/>
    </xf>
    <xf numFmtId="0" fontId="54" fillId="0" borderId="60" xfId="0" applyFont="1" applyFill="1" applyBorder="1" applyAlignment="1" applyProtection="1">
      <alignment horizontal="left"/>
    </xf>
    <xf numFmtId="0" fontId="54" fillId="0" borderId="61" xfId="0" applyFont="1" applyFill="1" applyBorder="1" applyAlignment="1" applyProtection="1">
      <alignment horizontal="left"/>
    </xf>
    <xf numFmtId="43" fontId="41" fillId="0" borderId="0" xfId="49" applyNumberFormat="1" applyFont="1" applyFill="1" applyBorder="1" applyAlignment="1" applyProtection="1">
      <alignment horizontal="center"/>
    </xf>
    <xf numFmtId="0" fontId="41" fillId="0" borderId="0" xfId="49" applyFont="1" applyFill="1" applyBorder="1" applyAlignment="1" applyProtection="1">
      <alignment horizontal="center"/>
    </xf>
    <xf numFmtId="0" fontId="41" fillId="0" borderId="54" xfId="49" applyFont="1" applyFill="1" applyBorder="1" applyAlignment="1" applyProtection="1">
      <alignment horizontal="center"/>
    </xf>
    <xf numFmtId="188" fontId="41" fillId="0" borderId="0" xfId="49" applyNumberFormat="1" applyFont="1" applyFill="1" applyBorder="1" applyAlignment="1" applyProtection="1">
      <alignment horizontal="center"/>
    </xf>
    <xf numFmtId="188" fontId="41" fillId="0" borderId="54" xfId="49" applyNumberFormat="1" applyFont="1" applyFill="1" applyBorder="1" applyAlignment="1" applyProtection="1">
      <alignment horizontal="center"/>
    </xf>
    <xf numFmtId="188" fontId="41" fillId="0" borderId="58" xfId="49" applyNumberFormat="1" applyFont="1" applyFill="1" applyBorder="1" applyAlignment="1" applyProtection="1">
      <alignment horizontal="center"/>
    </xf>
    <xf numFmtId="188" fontId="41" fillId="0" borderId="62" xfId="49" applyNumberFormat="1" applyFont="1" applyFill="1" applyBorder="1" applyAlignment="1" applyProtection="1">
      <alignment horizontal="center"/>
    </xf>
    <xf numFmtId="0" fontId="41" fillId="0" borderId="0" xfId="49" applyFont="1" applyFill="1" applyBorder="1" applyAlignment="1" applyProtection="1">
      <alignment horizontal="left"/>
    </xf>
    <xf numFmtId="0" fontId="41" fillId="0" borderId="58" xfId="49" applyFont="1" applyFill="1" applyBorder="1" applyAlignment="1" applyProtection="1">
      <alignment horizontal="left"/>
    </xf>
    <xf numFmtId="0" fontId="41" fillId="0" borderId="59" xfId="49" applyFont="1" applyFill="1" applyBorder="1" applyAlignment="1" applyProtection="1">
      <alignment horizontal="center" vertical="center"/>
    </xf>
    <xf numFmtId="0" fontId="41" fillId="0" borderId="60" xfId="49" applyFont="1" applyFill="1" applyBorder="1" applyAlignment="1" applyProtection="1">
      <alignment horizontal="center" vertical="center"/>
    </xf>
    <xf numFmtId="0" fontId="41" fillId="0" borderId="61" xfId="49" applyFont="1" applyFill="1" applyBorder="1" applyAlignment="1" applyProtection="1">
      <alignment horizontal="center" vertical="center"/>
    </xf>
    <xf numFmtId="0" fontId="41" fillId="0" borderId="57" xfId="49" applyFont="1" applyFill="1" applyBorder="1" applyAlignment="1" applyProtection="1">
      <alignment horizontal="center" vertical="center"/>
    </xf>
    <xf numFmtId="0" fontId="41" fillId="0" borderId="58" xfId="49" applyFont="1" applyFill="1" applyBorder="1" applyAlignment="1" applyProtection="1">
      <alignment horizontal="center" vertical="center"/>
    </xf>
    <xf numFmtId="0" fontId="41" fillId="0" borderId="62" xfId="49" applyFont="1" applyFill="1" applyBorder="1" applyAlignment="1" applyProtection="1">
      <alignment horizontal="center" vertical="center"/>
    </xf>
    <xf numFmtId="0" fontId="49" fillId="0" borderId="60" xfId="49" applyFont="1" applyFill="1" applyBorder="1" applyAlignment="1" applyProtection="1">
      <alignment horizontal="center" vertical="center"/>
    </xf>
    <xf numFmtId="0" fontId="52" fillId="0" borderId="0" xfId="49" applyFont="1" applyFill="1" applyBorder="1" applyAlignment="1" applyProtection="1">
      <alignment horizontal="center" vertical="center"/>
    </xf>
    <xf numFmtId="0" fontId="52" fillId="0" borderId="58" xfId="49" applyFont="1" applyFill="1" applyBorder="1" applyAlignment="1" applyProtection="1">
      <alignment horizontal="center" vertical="center"/>
    </xf>
    <xf numFmtId="0" fontId="41" fillId="0" borderId="61" xfId="49" applyFont="1" applyFill="1" applyBorder="1" applyAlignment="1" applyProtection="1">
      <alignment horizontal="center"/>
    </xf>
    <xf numFmtId="0" fontId="41" fillId="0" borderId="62" xfId="49" applyFont="1" applyFill="1" applyBorder="1" applyAlignment="1" applyProtection="1">
      <alignment horizontal="center"/>
    </xf>
    <xf numFmtId="0" fontId="41" fillId="0" borderId="63" xfId="49" applyFont="1" applyFill="1" applyBorder="1" applyAlignment="1" applyProtection="1">
      <alignment horizontal="center"/>
    </xf>
    <xf numFmtId="0" fontId="41" fillId="0" borderId="53" xfId="49" applyFont="1" applyFill="1" applyBorder="1" applyAlignment="1" applyProtection="1">
      <alignment horizontal="center" vertical="center"/>
    </xf>
    <xf numFmtId="0" fontId="41" fillId="0" borderId="0" xfId="49" applyFont="1" applyFill="1" applyBorder="1" applyAlignment="1" applyProtection="1">
      <alignment horizontal="center" vertical="center"/>
    </xf>
    <xf numFmtId="0" fontId="50" fillId="0" borderId="60" xfId="49" applyFont="1" applyFill="1" applyBorder="1" applyAlignment="1" applyProtection="1">
      <alignment horizontal="center" vertical="center"/>
    </xf>
    <xf numFmtId="0" fontId="41" fillId="0" borderId="53" xfId="49" applyFont="1" applyFill="1" applyBorder="1" applyAlignment="1" applyProtection="1">
      <alignment horizontal="center"/>
    </xf>
    <xf numFmtId="0" fontId="41" fillId="0" borderId="57" xfId="49" applyFont="1" applyFill="1" applyBorder="1" applyAlignment="1" applyProtection="1">
      <alignment horizontal="center"/>
    </xf>
    <xf numFmtId="0" fontId="41" fillId="0" borderId="13" xfId="49" applyFont="1" applyFill="1" applyBorder="1" applyAlignment="1" applyProtection="1">
      <alignment horizontal="center" vertical="center"/>
    </xf>
    <xf numFmtId="0" fontId="41" fillId="0" borderId="51" xfId="49" applyFont="1" applyFill="1" applyBorder="1" applyAlignment="1" applyProtection="1">
      <alignment horizontal="center" vertical="center"/>
    </xf>
    <xf numFmtId="0" fontId="41" fillId="0" borderId="17" xfId="49" applyFont="1" applyFill="1" applyBorder="1" applyAlignment="1" applyProtection="1">
      <alignment horizontal="center" vertical="center"/>
    </xf>
    <xf numFmtId="0" fontId="41" fillId="0" borderId="52" xfId="49" applyFont="1" applyFill="1" applyBorder="1" applyAlignment="1" applyProtection="1">
      <alignment horizontal="center" vertical="center"/>
    </xf>
    <xf numFmtId="0" fontId="45" fillId="0" borderId="14" xfId="49" applyFont="1" applyFill="1" applyBorder="1" applyAlignment="1" applyProtection="1">
      <alignment horizontal="center" vertical="center"/>
    </xf>
    <xf numFmtId="0" fontId="45" fillId="0" borderId="18" xfId="49" applyFont="1" applyFill="1" applyBorder="1" applyAlignment="1" applyProtection="1">
      <alignment horizontal="center" vertical="center"/>
    </xf>
    <xf numFmtId="0" fontId="40" fillId="0" borderId="0" xfId="49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left"/>
      <protection locked="0"/>
    </xf>
    <xf numFmtId="0" fontId="42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58" xfId="51" applyFont="1" applyBorder="1" applyAlignment="1">
      <alignment horizontal="center"/>
    </xf>
  </cellXfs>
  <cellStyles count="5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7" builtinId="3"/>
    <cellStyle name="Comma 2" xfId="28" xr:uid="{00000000-0005-0000-0000-00001C000000}"/>
    <cellStyle name="Comma 3" xfId="29" xr:uid="{00000000-0005-0000-0000-00001D000000}"/>
    <cellStyle name="Explanatory Text" xfId="30" xr:uid="{00000000-0005-0000-0000-00001E000000}"/>
    <cellStyle name="Good" xfId="31" xr:uid="{00000000-0005-0000-0000-00001F000000}"/>
    <cellStyle name="Heading 1" xfId="32" xr:uid="{00000000-0005-0000-0000-000020000000}"/>
    <cellStyle name="Heading 2" xfId="33" xr:uid="{00000000-0005-0000-0000-000021000000}"/>
    <cellStyle name="Heading 3" xfId="34" xr:uid="{00000000-0005-0000-0000-000022000000}"/>
    <cellStyle name="Heading 4" xfId="35" xr:uid="{00000000-0005-0000-0000-000023000000}"/>
    <cellStyle name="Hyperlink 2" xfId="36" xr:uid="{00000000-0005-0000-0000-000024000000}"/>
    <cellStyle name="Input" xfId="37" xr:uid="{00000000-0005-0000-0000-000025000000}"/>
    <cellStyle name="Linked Cell" xfId="38" xr:uid="{00000000-0005-0000-0000-000026000000}"/>
    <cellStyle name="Neutral" xfId="39" xr:uid="{00000000-0005-0000-0000-000027000000}"/>
    <cellStyle name="Normal" xfId="0" builtinId="0"/>
    <cellStyle name="Normal 2" xfId="40" xr:uid="{00000000-0005-0000-0000-000029000000}"/>
    <cellStyle name="Normal 3" xfId="51" xr:uid="{F6DB1A6E-3C2F-40CC-93BF-0F35F67ABB0E}"/>
    <cellStyle name="Note" xfId="41" xr:uid="{00000000-0005-0000-0000-00002A000000}"/>
    <cellStyle name="Output" xfId="42" xr:uid="{00000000-0005-0000-0000-00002B000000}"/>
    <cellStyle name="Percent 2" xfId="43" xr:uid="{00000000-0005-0000-0000-00002C000000}"/>
    <cellStyle name="Title" xfId="44" xr:uid="{00000000-0005-0000-0000-00002D000000}"/>
    <cellStyle name="Total" xfId="45" xr:uid="{00000000-0005-0000-0000-00002E000000}"/>
    <cellStyle name="Warning Text" xfId="46" xr:uid="{00000000-0005-0000-0000-00002F000000}"/>
    <cellStyle name="ปกติ 2" xfId="48" xr:uid="{00000000-0005-0000-0000-000030000000}"/>
    <cellStyle name="ปกติ_ตัวอย่างการคำนวณ FACTOR F" xfId="49" xr:uid="{00000000-0005-0000-0000-000031000000}"/>
    <cellStyle name="ปกติ_ปร.4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13</xdr:row>
      <xdr:rowOff>142875</xdr:rowOff>
    </xdr:from>
    <xdr:to>
      <xdr:col>10</xdr:col>
      <xdr:colOff>447675</xdr:colOff>
      <xdr:row>19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462BE9-914D-4F2D-B530-DA22DC5AAB63}"/>
            </a:ext>
          </a:extLst>
        </xdr:cNvPr>
        <xdr:cNvSpPr txBox="1"/>
      </xdr:nvSpPr>
      <xdr:spPr>
        <a:xfrm>
          <a:off x="2066925" y="3124200"/>
          <a:ext cx="5486400" cy="1428750"/>
        </a:xfrm>
        <a:prstGeom prst="rect">
          <a:avLst/>
        </a:prstGeom>
        <a:solidFill>
          <a:schemeClr val="bg1">
            <a:alpha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-== </a:t>
          </a:r>
          <a:r>
            <a:rPr lang="th-TH" sz="80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</a:t>
          </a:r>
          <a:r>
            <a:rPr lang="en-US" sz="80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==-</a:t>
          </a:r>
          <a:endParaRPr lang="th-TH" sz="8000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23</xdr:row>
      <xdr:rowOff>9525</xdr:rowOff>
    </xdr:from>
    <xdr:to>
      <xdr:col>2</xdr:col>
      <xdr:colOff>160</xdr:colOff>
      <xdr:row>25</xdr:row>
      <xdr:rowOff>38100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38B7E717-9216-4605-98E2-BE238384F25E}"/>
            </a:ext>
          </a:extLst>
        </xdr:cNvPr>
        <xdr:cNvSpPr/>
      </xdr:nvSpPr>
      <xdr:spPr>
        <a:xfrm>
          <a:off x="752475" y="5972175"/>
          <a:ext cx="133350" cy="5619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47625</xdr:colOff>
      <xdr:row>23</xdr:row>
      <xdr:rowOff>38100</xdr:rowOff>
    </xdr:from>
    <xdr:to>
      <xdr:col>9</xdr:col>
      <xdr:colOff>144066</xdr:colOff>
      <xdr:row>25</xdr:row>
      <xdr:rowOff>28621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153590BC-6885-42D3-BD6A-84388A8294CC}"/>
            </a:ext>
          </a:extLst>
        </xdr:cNvPr>
        <xdr:cNvSpPr/>
      </xdr:nvSpPr>
      <xdr:spPr>
        <a:xfrm>
          <a:off x="4991100" y="5991225"/>
          <a:ext cx="85725" cy="533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462643</xdr:colOff>
      <xdr:row>4</xdr:row>
      <xdr:rowOff>89807</xdr:rowOff>
    </xdr:from>
    <xdr:to>
      <xdr:col>7</xdr:col>
      <xdr:colOff>544285</xdr:colOff>
      <xdr:row>10</xdr:row>
      <xdr:rowOff>258535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9A8D9A02-5B80-4E37-AF31-E44E6C264735}"/>
            </a:ext>
          </a:extLst>
        </xdr:cNvPr>
        <xdr:cNvSpPr/>
      </xdr:nvSpPr>
      <xdr:spPr>
        <a:xfrm>
          <a:off x="1047750" y="1586593"/>
          <a:ext cx="3592285" cy="19648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  <a:p>
          <a:pPr algn="l"/>
          <a:endParaRPr lang="th-TH" sz="1100" kern="1200"/>
        </a:p>
        <a:p>
          <a:pPr algn="l"/>
          <a:endParaRPr lang="th-TH" sz="1100" kern="1200">
            <a:solidFill>
              <a:sysClr val="windowText" lastClr="000000"/>
            </a:solidFill>
          </a:endParaRPr>
        </a:p>
        <a:p>
          <a:pPr algn="ctr"/>
          <a:r>
            <a:rPr lang="th-TH" sz="2800" b="1" kern="12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ใส่รูปภาพ</a:t>
          </a:r>
        </a:p>
      </xdr:txBody>
    </xdr:sp>
    <xdr:clientData/>
  </xdr:twoCellAnchor>
  <xdr:twoCellAnchor>
    <xdr:from>
      <xdr:col>1</xdr:col>
      <xdr:colOff>462643</xdr:colOff>
      <xdr:row>11</xdr:row>
      <xdr:rowOff>48986</xdr:rowOff>
    </xdr:from>
    <xdr:to>
      <xdr:col>7</xdr:col>
      <xdr:colOff>544285</xdr:colOff>
      <xdr:row>17</xdr:row>
      <xdr:rowOff>217714</xdr:rowOff>
    </xdr:to>
    <xdr:sp macro="" textlink="">
      <xdr:nvSpPr>
        <xdr:cNvPr id="7" name="สี่เหลี่ยมผืนผ้า 1">
          <a:extLst>
            <a:ext uri="{FF2B5EF4-FFF2-40B4-BE49-F238E27FC236}">
              <a16:creationId xmlns:a16="http://schemas.microsoft.com/office/drawing/2014/main" id="{2B9520C3-AD79-4A22-855A-0573258FB7D4}"/>
            </a:ext>
          </a:extLst>
        </xdr:cNvPr>
        <xdr:cNvSpPr/>
      </xdr:nvSpPr>
      <xdr:spPr>
        <a:xfrm>
          <a:off x="1047750" y="3641272"/>
          <a:ext cx="3592285" cy="19648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  <a:p>
          <a:pPr algn="l"/>
          <a:endParaRPr lang="th-TH" sz="1100" kern="1200"/>
        </a:p>
        <a:p>
          <a:pPr algn="l"/>
          <a:endParaRPr lang="th-TH" sz="1100" kern="1200">
            <a:solidFill>
              <a:sysClr val="windowText" lastClr="000000"/>
            </a:solidFill>
          </a:endParaRPr>
        </a:p>
        <a:p>
          <a:pPr algn="ctr"/>
          <a:r>
            <a:rPr lang="th-TH" sz="2800" b="1" kern="12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ใส่รูปภาพ</a:t>
          </a:r>
        </a:p>
      </xdr:txBody>
    </xdr:sp>
    <xdr:clientData/>
  </xdr:twoCellAnchor>
  <xdr:twoCellAnchor>
    <xdr:from>
      <xdr:col>1</xdr:col>
      <xdr:colOff>462643</xdr:colOff>
      <xdr:row>18</xdr:row>
      <xdr:rowOff>35380</xdr:rowOff>
    </xdr:from>
    <xdr:to>
      <xdr:col>7</xdr:col>
      <xdr:colOff>544285</xdr:colOff>
      <xdr:row>24</xdr:row>
      <xdr:rowOff>204108</xdr:rowOff>
    </xdr:to>
    <xdr:sp macro="" textlink="">
      <xdr:nvSpPr>
        <xdr:cNvPr id="8" name="สี่เหลี่ยมผืนผ้า 1">
          <a:extLst>
            <a:ext uri="{FF2B5EF4-FFF2-40B4-BE49-F238E27FC236}">
              <a16:creationId xmlns:a16="http://schemas.microsoft.com/office/drawing/2014/main" id="{ABDE756E-2507-4445-A298-FDEC7FB3104D}"/>
            </a:ext>
          </a:extLst>
        </xdr:cNvPr>
        <xdr:cNvSpPr/>
      </xdr:nvSpPr>
      <xdr:spPr>
        <a:xfrm>
          <a:off x="1047750" y="5723166"/>
          <a:ext cx="3592285" cy="19648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  <a:p>
          <a:pPr algn="l"/>
          <a:endParaRPr lang="th-TH" sz="1100" kern="1200"/>
        </a:p>
        <a:p>
          <a:pPr algn="l"/>
          <a:endParaRPr lang="th-TH" sz="1100" kern="1200">
            <a:solidFill>
              <a:sysClr val="windowText" lastClr="000000"/>
            </a:solidFill>
          </a:endParaRPr>
        </a:p>
        <a:p>
          <a:pPr algn="ctr"/>
          <a:r>
            <a:rPr lang="th-TH" sz="2800" b="1" kern="12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ใส่รูปภาพ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14"/>
  <sheetViews>
    <sheetView tabSelected="1" zoomScale="110" workbookViewId="0">
      <selection activeCell="A20" sqref="A20"/>
    </sheetView>
  </sheetViews>
  <sheetFormatPr defaultRowHeight="12.75"/>
  <cols>
    <col min="1" max="1" width="108.7109375" bestFit="1" customWidth="1"/>
  </cols>
  <sheetData>
    <row r="1" spans="1:1" ht="14.25">
      <c r="A1" s="241" t="s">
        <v>170</v>
      </c>
    </row>
    <row r="2" spans="1:1" ht="14.25">
      <c r="A2" s="242" t="s">
        <v>171</v>
      </c>
    </row>
    <row r="3" spans="1:1" ht="14.25">
      <c r="A3" s="242" t="s">
        <v>180</v>
      </c>
    </row>
    <row r="4" spans="1:1" ht="14.25">
      <c r="A4" s="242" t="s">
        <v>181</v>
      </c>
    </row>
    <row r="5" spans="1:1" ht="14.25">
      <c r="A5" s="242" t="s">
        <v>182</v>
      </c>
    </row>
    <row r="6" spans="1:1" ht="14.25">
      <c r="A6" s="242" t="s">
        <v>172</v>
      </c>
    </row>
    <row r="7" spans="1:1" ht="14.25">
      <c r="A7" s="242"/>
    </row>
    <row r="8" spans="1:1" ht="14.25">
      <c r="A8" s="243" t="s">
        <v>173</v>
      </c>
    </row>
    <row r="9" spans="1:1" ht="14.25">
      <c r="A9" s="242" t="s">
        <v>174</v>
      </c>
    </row>
    <row r="10" spans="1:1" ht="14.25">
      <c r="A10" s="242" t="s">
        <v>175</v>
      </c>
    </row>
    <row r="11" spans="1:1" ht="14.25">
      <c r="A11" s="244" t="s">
        <v>176</v>
      </c>
    </row>
    <row r="12" spans="1:1" ht="14.25">
      <c r="A12" s="244" t="s">
        <v>177</v>
      </c>
    </row>
    <row r="13" spans="1:1" ht="14.25">
      <c r="A13" s="245" t="s">
        <v>178</v>
      </c>
    </row>
    <row r="14" spans="1:1" ht="14.25">
      <c r="A14" s="246" t="s">
        <v>179</v>
      </c>
    </row>
  </sheetData>
  <sheetProtection password="EE61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M46"/>
  <sheetViews>
    <sheetView showGridLines="0" zoomScaleNormal="100" zoomScaleSheetLayoutView="70" workbookViewId="0">
      <pane ySplit="7" topLeftCell="A32" activePane="bottomLeft" state="frozen"/>
      <selection activeCell="A27" sqref="A27"/>
      <selection pane="bottomLeft" activeCell="E46" sqref="E46"/>
    </sheetView>
  </sheetViews>
  <sheetFormatPr defaultRowHeight="21.75"/>
  <cols>
    <col min="1" max="1" width="6.5703125" style="53" customWidth="1"/>
    <col min="2" max="2" width="5.28515625" style="53" customWidth="1"/>
    <col min="3" max="3" width="2.28515625" style="31" customWidth="1"/>
    <col min="4" max="4" width="6.85546875" style="31" customWidth="1"/>
    <col min="5" max="5" width="33.28515625" style="31" customWidth="1"/>
    <col min="6" max="6" width="9.5703125" style="54" customWidth="1"/>
    <col min="7" max="7" width="6.85546875" style="31" customWidth="1"/>
    <col min="8" max="8" width="11.7109375" style="47" customWidth="1"/>
    <col min="9" max="9" width="12.42578125" style="47" bestFit="1" customWidth="1"/>
    <col min="10" max="10" width="11.7109375" style="55" customWidth="1"/>
    <col min="11" max="11" width="12.42578125" style="47" bestFit="1" customWidth="1"/>
    <col min="12" max="12" width="13.140625" style="47" customWidth="1"/>
    <col min="13" max="13" width="8.5703125" style="31" bestFit="1" customWidth="1"/>
    <col min="14" max="16384" width="9.140625" style="31"/>
  </cols>
  <sheetData>
    <row r="1" spans="1:13" ht="24">
      <c r="A1" s="281" t="s">
        <v>25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18.75" customHeight="1">
      <c r="A2" s="21" t="s">
        <v>112</v>
      </c>
      <c r="B2" s="21"/>
      <c r="C2" s="21"/>
      <c r="D2" s="21"/>
      <c r="E2" s="267" t="s">
        <v>362</v>
      </c>
      <c r="F2" s="267"/>
      <c r="G2" s="267"/>
      <c r="H2" s="267"/>
      <c r="I2" s="267"/>
      <c r="J2" s="267"/>
      <c r="K2" s="267"/>
      <c r="L2" s="267"/>
      <c r="M2" s="267"/>
    </row>
    <row r="3" spans="1:13" ht="18.75" customHeight="1">
      <c r="A3" s="21" t="s">
        <v>64</v>
      </c>
      <c r="B3" s="267" t="s">
        <v>361</v>
      </c>
      <c r="C3" s="267"/>
      <c r="D3" s="267"/>
      <c r="E3" s="267"/>
      <c r="F3" s="267"/>
      <c r="G3" s="267"/>
      <c r="H3" s="267"/>
      <c r="I3" s="263" t="s">
        <v>139</v>
      </c>
      <c r="J3" s="267" t="s">
        <v>363</v>
      </c>
      <c r="K3" s="267"/>
      <c r="L3" s="267"/>
      <c r="M3" s="267"/>
    </row>
    <row r="4" spans="1:13" ht="18.75" customHeight="1">
      <c r="A4" s="267" t="s">
        <v>7</v>
      </c>
      <c r="B4" s="267"/>
      <c r="C4" s="267"/>
      <c r="D4" s="284" t="s">
        <v>360</v>
      </c>
      <c r="E4" s="284"/>
      <c r="F4" s="284"/>
      <c r="G4" s="284"/>
      <c r="H4" s="284"/>
      <c r="I4" s="272" t="s">
        <v>1</v>
      </c>
      <c r="J4" s="272"/>
      <c r="K4" s="285" t="s">
        <v>364</v>
      </c>
      <c r="L4" s="285"/>
      <c r="M4" s="285"/>
    </row>
    <row r="5" spans="1:13" ht="5.0999999999999996" customHeight="1" thickBot="1">
      <c r="A5" s="267"/>
      <c r="B5" s="267"/>
      <c r="C5" s="267"/>
      <c r="D5" s="267"/>
      <c r="E5" s="267"/>
      <c r="F5" s="267"/>
      <c r="G5" s="267"/>
      <c r="H5" s="267"/>
      <c r="I5" s="272"/>
      <c r="J5" s="272"/>
      <c r="K5" s="285"/>
      <c r="L5" s="285"/>
      <c r="M5" s="285"/>
    </row>
    <row r="6" spans="1:13" ht="18.75" customHeight="1" thickTop="1">
      <c r="A6" s="293" t="s">
        <v>2</v>
      </c>
      <c r="B6" s="297" t="s">
        <v>3</v>
      </c>
      <c r="C6" s="298"/>
      <c r="D6" s="298"/>
      <c r="E6" s="298"/>
      <c r="F6" s="268" t="s">
        <v>9</v>
      </c>
      <c r="G6" s="282" t="s">
        <v>15</v>
      </c>
      <c r="H6" s="286" t="s">
        <v>20</v>
      </c>
      <c r="I6" s="287"/>
      <c r="J6" s="286" t="s">
        <v>16</v>
      </c>
      <c r="K6" s="287"/>
      <c r="L6" s="295" t="s">
        <v>18</v>
      </c>
      <c r="M6" s="293" t="s">
        <v>4</v>
      </c>
    </row>
    <row r="7" spans="1:13" ht="18.75" customHeight="1" thickBot="1">
      <c r="A7" s="294"/>
      <c r="B7" s="299"/>
      <c r="C7" s="300"/>
      <c r="D7" s="300"/>
      <c r="E7" s="300"/>
      <c r="F7" s="269"/>
      <c r="G7" s="283"/>
      <c r="H7" s="22" t="s">
        <v>26</v>
      </c>
      <c r="I7" s="22" t="s">
        <v>17</v>
      </c>
      <c r="J7" s="22" t="s">
        <v>26</v>
      </c>
      <c r="K7" s="22" t="s">
        <v>17</v>
      </c>
      <c r="L7" s="296"/>
      <c r="M7" s="294"/>
    </row>
    <row r="8" spans="1:13" s="38" customFormat="1" ht="18.75" customHeight="1" thickTop="1">
      <c r="A8" s="23">
        <v>1</v>
      </c>
      <c r="B8" s="275" t="s">
        <v>72</v>
      </c>
      <c r="C8" s="276"/>
      <c r="D8" s="276"/>
      <c r="E8" s="277"/>
      <c r="F8" s="32"/>
      <c r="G8" s="33"/>
      <c r="H8" s="34"/>
      <c r="I8" s="35"/>
      <c r="J8" s="36"/>
      <c r="K8" s="35"/>
      <c r="L8" s="34"/>
      <c r="M8" s="37"/>
    </row>
    <row r="9" spans="1:13" ht="18.75" customHeight="1">
      <c r="A9" s="23"/>
      <c r="B9" s="39">
        <v>1.1000000000000001</v>
      </c>
      <c r="C9" s="273" t="s">
        <v>73</v>
      </c>
      <c r="D9" s="273"/>
      <c r="E9" s="274"/>
      <c r="F9" s="32">
        <v>135</v>
      </c>
      <c r="G9" s="33" t="s">
        <v>74</v>
      </c>
      <c r="H9" s="34">
        <v>0</v>
      </c>
      <c r="I9" s="35">
        <f>SUM(H9)*$F9</f>
        <v>0</v>
      </c>
      <c r="J9" s="36">
        <v>50</v>
      </c>
      <c r="K9" s="35">
        <f>SUM(J9)*$F9</f>
        <v>6750</v>
      </c>
      <c r="L9" s="34">
        <f>SUM(,I9,K9)</f>
        <v>6750</v>
      </c>
      <c r="M9" s="37"/>
    </row>
    <row r="10" spans="1:13" ht="18.75" customHeight="1">
      <c r="A10" s="23"/>
      <c r="B10" s="39">
        <v>1.2</v>
      </c>
      <c r="C10" s="273" t="s">
        <v>75</v>
      </c>
      <c r="D10" s="273"/>
      <c r="E10" s="274"/>
      <c r="F10" s="32">
        <v>135</v>
      </c>
      <c r="G10" s="33" t="s">
        <v>74</v>
      </c>
      <c r="H10" s="34">
        <v>0</v>
      </c>
      <c r="I10" s="35">
        <f>SUM(H10)*$F10</f>
        <v>0</v>
      </c>
      <c r="J10" s="36">
        <v>50</v>
      </c>
      <c r="K10" s="35">
        <f>SUM(J10)*$F10</f>
        <v>6750</v>
      </c>
      <c r="L10" s="34">
        <f>SUM(,I10,K10)</f>
        <v>6750</v>
      </c>
      <c r="M10" s="37"/>
    </row>
    <row r="11" spans="1:13" ht="18.75" customHeight="1">
      <c r="A11" s="23"/>
      <c r="B11" s="39">
        <v>1.3</v>
      </c>
      <c r="C11" s="273" t="s">
        <v>76</v>
      </c>
      <c r="D11" s="273"/>
      <c r="E11" s="274"/>
      <c r="F11" s="32">
        <v>97</v>
      </c>
      <c r="G11" s="33" t="s">
        <v>74</v>
      </c>
      <c r="H11" s="34">
        <v>0</v>
      </c>
      <c r="I11" s="35">
        <f>SUM(H11)*$F11</f>
        <v>0</v>
      </c>
      <c r="J11" s="36">
        <v>25</v>
      </c>
      <c r="K11" s="35">
        <f>SUM(J11)*$F11</f>
        <v>2425</v>
      </c>
      <c r="L11" s="34">
        <f>SUM(,I11,K11)</f>
        <v>2425</v>
      </c>
      <c r="M11" s="37"/>
    </row>
    <row r="12" spans="1:13" ht="18.75" customHeight="1">
      <c r="A12" s="23"/>
      <c r="B12" s="39">
        <v>1.4</v>
      </c>
      <c r="C12" s="273" t="s">
        <v>77</v>
      </c>
      <c r="D12" s="273"/>
      <c r="E12" s="274"/>
      <c r="F12" s="32">
        <v>1</v>
      </c>
      <c r="G12" s="33" t="s">
        <v>78</v>
      </c>
      <c r="H12" s="34">
        <v>0</v>
      </c>
      <c r="I12" s="35">
        <f>SUM(H12)*$F12</f>
        <v>0</v>
      </c>
      <c r="J12" s="36">
        <v>300</v>
      </c>
      <c r="K12" s="35">
        <f>SUM(J12)*$F12</f>
        <v>300</v>
      </c>
      <c r="L12" s="34">
        <f>SUM(,I12,K12)</f>
        <v>300</v>
      </c>
      <c r="M12" s="37"/>
    </row>
    <row r="13" spans="1:13" ht="18.75" customHeight="1">
      <c r="A13" s="23"/>
      <c r="B13" s="56">
        <v>1.5</v>
      </c>
      <c r="C13" s="270" t="s">
        <v>79</v>
      </c>
      <c r="D13" s="270"/>
      <c r="E13" s="271"/>
      <c r="F13" s="59">
        <v>12</v>
      </c>
      <c r="G13" s="60" t="s">
        <v>78</v>
      </c>
      <c r="H13" s="61">
        <v>0</v>
      </c>
      <c r="I13" s="62">
        <f>SUM(H13)*$F13</f>
        <v>0</v>
      </c>
      <c r="J13" s="63">
        <v>35</v>
      </c>
      <c r="K13" s="62">
        <f>SUM(J13)*$F13</f>
        <v>420</v>
      </c>
      <c r="L13" s="61">
        <f>SUM(,I13,K13)</f>
        <v>420</v>
      </c>
      <c r="M13" s="58"/>
    </row>
    <row r="14" spans="1:13" ht="18.75" customHeight="1">
      <c r="A14" s="23"/>
      <c r="B14" s="292" t="s">
        <v>126</v>
      </c>
      <c r="C14" s="292"/>
      <c r="D14" s="292"/>
      <c r="E14" s="292"/>
      <c r="F14" s="70"/>
      <c r="G14" s="71"/>
      <c r="H14" s="72"/>
      <c r="I14" s="73"/>
      <c r="J14" s="73"/>
      <c r="K14" s="73">
        <f>SUM(K9:K13)</f>
        <v>16645</v>
      </c>
      <c r="L14" s="72">
        <f>SUM(L9:L13)</f>
        <v>16645</v>
      </c>
      <c r="M14" s="74"/>
    </row>
    <row r="15" spans="1:13" ht="18.75" customHeight="1">
      <c r="A15" s="23">
        <v>2</v>
      </c>
      <c r="B15" s="278" t="s">
        <v>80</v>
      </c>
      <c r="C15" s="279"/>
      <c r="D15" s="279"/>
      <c r="E15" s="280"/>
      <c r="F15" s="64"/>
      <c r="G15" s="65"/>
      <c r="H15" s="66"/>
      <c r="I15" s="67"/>
      <c r="J15" s="68"/>
      <c r="K15" s="67"/>
      <c r="L15" s="66"/>
      <c r="M15" s="69"/>
    </row>
    <row r="16" spans="1:13" ht="18.75" customHeight="1">
      <c r="A16" s="23"/>
      <c r="B16" s="39">
        <v>2.1</v>
      </c>
      <c r="C16" s="273" t="s">
        <v>81</v>
      </c>
      <c r="D16" s="273"/>
      <c r="E16" s="274"/>
      <c r="F16" s="32">
        <v>47</v>
      </c>
      <c r="G16" s="33" t="s">
        <v>82</v>
      </c>
      <c r="H16" s="34">
        <v>2120</v>
      </c>
      <c r="I16" s="35">
        <f t="shared" ref="I16:I27" si="0">SUM(H16)*$F16</f>
        <v>99640</v>
      </c>
      <c r="J16" s="36">
        <v>981</v>
      </c>
      <c r="K16" s="35">
        <f t="shared" ref="K16:K27" si="1">SUM(J16)*$F16</f>
        <v>46107</v>
      </c>
      <c r="L16" s="34">
        <f t="shared" ref="L16:L27" si="2">SUM(,I16,K16)</f>
        <v>145747</v>
      </c>
      <c r="M16" s="37"/>
    </row>
    <row r="17" spans="1:13" ht="18.75" customHeight="1">
      <c r="A17" s="23"/>
      <c r="B17" s="39">
        <v>2.2000000000000002</v>
      </c>
      <c r="C17" s="273" t="s">
        <v>83</v>
      </c>
      <c r="D17" s="273"/>
      <c r="E17" s="274"/>
      <c r="F17" s="32">
        <v>30</v>
      </c>
      <c r="G17" s="33" t="s">
        <v>82</v>
      </c>
      <c r="H17" s="34">
        <v>665</v>
      </c>
      <c r="I17" s="35">
        <f t="shared" si="0"/>
        <v>19950</v>
      </c>
      <c r="J17" s="36">
        <v>308</v>
      </c>
      <c r="K17" s="35">
        <f t="shared" si="1"/>
        <v>9240</v>
      </c>
      <c r="L17" s="34">
        <f t="shared" si="2"/>
        <v>29190</v>
      </c>
      <c r="M17" s="37"/>
    </row>
    <row r="18" spans="1:13" ht="18.75" customHeight="1">
      <c r="A18" s="23"/>
      <c r="B18" s="39">
        <v>2.2999999999999998</v>
      </c>
      <c r="C18" s="273" t="s">
        <v>84</v>
      </c>
      <c r="D18" s="273"/>
      <c r="E18" s="274"/>
      <c r="F18" s="32">
        <v>108</v>
      </c>
      <c r="G18" s="33" t="s">
        <v>74</v>
      </c>
      <c r="H18" s="34">
        <v>0</v>
      </c>
      <c r="I18" s="35">
        <f t="shared" si="0"/>
        <v>0</v>
      </c>
      <c r="J18" s="36">
        <v>140</v>
      </c>
      <c r="K18" s="35">
        <f t="shared" si="1"/>
        <v>15120</v>
      </c>
      <c r="L18" s="34">
        <f t="shared" si="2"/>
        <v>15120</v>
      </c>
      <c r="M18" s="37"/>
    </row>
    <row r="19" spans="1:13" ht="18.75" customHeight="1">
      <c r="A19" s="23"/>
      <c r="B19" s="39">
        <v>2.4</v>
      </c>
      <c r="C19" s="273" t="s">
        <v>85</v>
      </c>
      <c r="D19" s="273"/>
      <c r="E19" s="274"/>
      <c r="F19" s="32">
        <v>27</v>
      </c>
      <c r="G19" s="33" t="s">
        <v>74</v>
      </c>
      <c r="H19" s="34">
        <v>1183</v>
      </c>
      <c r="I19" s="35">
        <f t="shared" si="0"/>
        <v>31941</v>
      </c>
      <c r="J19" s="36">
        <v>140</v>
      </c>
      <c r="K19" s="35">
        <f t="shared" si="1"/>
        <v>3780</v>
      </c>
      <c r="L19" s="34">
        <f t="shared" si="2"/>
        <v>35721</v>
      </c>
      <c r="M19" s="37"/>
    </row>
    <row r="20" spans="1:13" ht="18.75" customHeight="1">
      <c r="A20" s="23"/>
      <c r="B20" s="39">
        <v>2.5</v>
      </c>
      <c r="C20" s="273" t="s">
        <v>86</v>
      </c>
      <c r="D20" s="273"/>
      <c r="E20" s="274"/>
      <c r="F20" s="32">
        <v>184</v>
      </c>
      <c r="G20" s="33" t="s">
        <v>74</v>
      </c>
      <c r="H20" s="34">
        <v>40</v>
      </c>
      <c r="I20" s="35">
        <f t="shared" si="0"/>
        <v>7360</v>
      </c>
      <c r="J20" s="36">
        <v>35</v>
      </c>
      <c r="K20" s="35">
        <f t="shared" si="1"/>
        <v>6440</v>
      </c>
      <c r="L20" s="34">
        <f t="shared" si="2"/>
        <v>13800</v>
      </c>
      <c r="M20" s="37"/>
    </row>
    <row r="21" spans="1:13" ht="18.75" customHeight="1">
      <c r="A21" s="23"/>
      <c r="B21" s="39">
        <v>2.6</v>
      </c>
      <c r="C21" s="273" t="s">
        <v>87</v>
      </c>
      <c r="D21" s="273"/>
      <c r="E21" s="274"/>
      <c r="F21" s="32">
        <v>184</v>
      </c>
      <c r="G21" s="33" t="s">
        <v>74</v>
      </c>
      <c r="H21" s="34">
        <v>30</v>
      </c>
      <c r="I21" s="35">
        <f t="shared" si="0"/>
        <v>5520</v>
      </c>
      <c r="J21" s="36">
        <v>38</v>
      </c>
      <c r="K21" s="35">
        <f t="shared" si="1"/>
        <v>6992</v>
      </c>
      <c r="L21" s="34">
        <f t="shared" si="2"/>
        <v>12512</v>
      </c>
      <c r="M21" s="37"/>
    </row>
    <row r="22" spans="1:13" ht="18.75" customHeight="1">
      <c r="A22" s="23"/>
      <c r="B22" s="39">
        <v>2.7</v>
      </c>
      <c r="C22" s="273" t="s">
        <v>88</v>
      </c>
      <c r="D22" s="273"/>
      <c r="E22" s="274"/>
      <c r="F22" s="32">
        <v>135</v>
      </c>
      <c r="G22" s="33" t="s">
        <v>74</v>
      </c>
      <c r="H22" s="34">
        <v>30</v>
      </c>
      <c r="I22" s="35">
        <f t="shared" si="0"/>
        <v>4050</v>
      </c>
      <c r="J22" s="36">
        <v>50</v>
      </c>
      <c r="K22" s="35">
        <f t="shared" si="1"/>
        <v>6750</v>
      </c>
      <c r="L22" s="34">
        <f t="shared" si="2"/>
        <v>10800</v>
      </c>
      <c r="M22" s="37"/>
    </row>
    <row r="23" spans="1:13" ht="18.75" customHeight="1">
      <c r="A23" s="23"/>
      <c r="B23" s="39">
        <v>2.8</v>
      </c>
      <c r="C23" s="273" t="s">
        <v>89</v>
      </c>
      <c r="D23" s="273"/>
      <c r="E23" s="274"/>
      <c r="F23" s="32">
        <v>51</v>
      </c>
      <c r="G23" s="33" t="s">
        <v>74</v>
      </c>
      <c r="H23" s="34">
        <v>292</v>
      </c>
      <c r="I23" s="35">
        <f t="shared" si="0"/>
        <v>14892</v>
      </c>
      <c r="J23" s="36">
        <v>75</v>
      </c>
      <c r="K23" s="35">
        <f t="shared" si="1"/>
        <v>3825</v>
      </c>
      <c r="L23" s="34">
        <f t="shared" si="2"/>
        <v>18717</v>
      </c>
      <c r="M23" s="37"/>
    </row>
    <row r="24" spans="1:13" ht="18.75" customHeight="1">
      <c r="A24" s="23"/>
      <c r="B24" s="39">
        <v>2.9</v>
      </c>
      <c r="C24" s="301" t="s">
        <v>90</v>
      </c>
      <c r="D24" s="301"/>
      <c r="E24" s="302"/>
      <c r="F24" s="32">
        <v>12</v>
      </c>
      <c r="G24" s="33" t="s">
        <v>78</v>
      </c>
      <c r="H24" s="34">
        <v>1875</v>
      </c>
      <c r="I24" s="35">
        <f t="shared" si="0"/>
        <v>22500</v>
      </c>
      <c r="J24" s="36">
        <v>150</v>
      </c>
      <c r="K24" s="35">
        <f t="shared" si="1"/>
        <v>1800</v>
      </c>
      <c r="L24" s="34">
        <f t="shared" si="2"/>
        <v>24300</v>
      </c>
      <c r="M24" s="37"/>
    </row>
    <row r="25" spans="1:13" ht="18.75" customHeight="1">
      <c r="A25" s="23"/>
      <c r="B25" s="40">
        <v>2.1</v>
      </c>
      <c r="C25" s="273" t="s">
        <v>91</v>
      </c>
      <c r="D25" s="273"/>
      <c r="E25" s="274"/>
      <c r="F25" s="32">
        <v>12</v>
      </c>
      <c r="G25" s="33" t="s">
        <v>92</v>
      </c>
      <c r="H25" s="34">
        <v>145</v>
      </c>
      <c r="I25" s="35">
        <f t="shared" si="0"/>
        <v>1740</v>
      </c>
      <c r="J25" s="36">
        <v>80</v>
      </c>
      <c r="K25" s="35">
        <f t="shared" si="1"/>
        <v>960</v>
      </c>
      <c r="L25" s="34">
        <f t="shared" si="2"/>
        <v>2700</v>
      </c>
      <c r="M25" s="37"/>
    </row>
    <row r="26" spans="1:13" ht="18.75" customHeight="1">
      <c r="A26" s="23"/>
      <c r="B26" s="40">
        <v>2.11</v>
      </c>
      <c r="C26" s="273" t="s">
        <v>93</v>
      </c>
      <c r="D26" s="273"/>
      <c r="E26" s="274"/>
      <c r="F26" s="32">
        <v>8</v>
      </c>
      <c r="G26" s="33" t="s">
        <v>92</v>
      </c>
      <c r="H26" s="34">
        <v>130</v>
      </c>
      <c r="I26" s="35">
        <f t="shared" si="0"/>
        <v>1040</v>
      </c>
      <c r="J26" s="36">
        <v>90</v>
      </c>
      <c r="K26" s="35">
        <f t="shared" si="1"/>
        <v>720</v>
      </c>
      <c r="L26" s="34">
        <f t="shared" si="2"/>
        <v>1760</v>
      </c>
      <c r="M26" s="37"/>
    </row>
    <row r="27" spans="1:13" ht="18.75" customHeight="1">
      <c r="A27" s="23"/>
      <c r="B27" s="75">
        <v>2.12</v>
      </c>
      <c r="C27" s="270" t="s">
        <v>94</v>
      </c>
      <c r="D27" s="270"/>
      <c r="E27" s="271"/>
      <c r="F27" s="59">
        <v>6</v>
      </c>
      <c r="G27" s="60" t="s">
        <v>92</v>
      </c>
      <c r="H27" s="61">
        <v>52</v>
      </c>
      <c r="I27" s="62">
        <f t="shared" si="0"/>
        <v>312</v>
      </c>
      <c r="J27" s="63">
        <v>80</v>
      </c>
      <c r="K27" s="62">
        <f t="shared" si="1"/>
        <v>480</v>
      </c>
      <c r="L27" s="61">
        <f t="shared" si="2"/>
        <v>792</v>
      </c>
      <c r="M27" s="58"/>
    </row>
    <row r="28" spans="1:13" ht="18.75" customHeight="1">
      <c r="A28" s="23"/>
      <c r="B28" s="289" t="s">
        <v>125</v>
      </c>
      <c r="C28" s="289"/>
      <c r="D28" s="289"/>
      <c r="E28" s="289"/>
      <c r="F28" s="70"/>
      <c r="G28" s="71"/>
      <c r="H28" s="72"/>
      <c r="I28" s="73">
        <f>SUM(I16:I27)</f>
        <v>208945</v>
      </c>
      <c r="J28" s="73"/>
      <c r="K28" s="73">
        <f>SUM(K16:K27)</f>
        <v>102214</v>
      </c>
      <c r="L28" s="72">
        <f>SUM(L16:L27)</f>
        <v>311159</v>
      </c>
      <c r="M28" s="74"/>
    </row>
    <row r="29" spans="1:13" ht="22.5" customHeight="1">
      <c r="A29" s="23">
        <v>3</v>
      </c>
      <c r="B29" s="275" t="s">
        <v>95</v>
      </c>
      <c r="C29" s="276"/>
      <c r="D29" s="276"/>
      <c r="E29" s="277"/>
      <c r="F29" s="32"/>
      <c r="G29" s="33"/>
      <c r="H29" s="34"/>
      <c r="I29" s="35"/>
      <c r="J29" s="36"/>
      <c r="K29" s="35"/>
      <c r="L29" s="34"/>
      <c r="M29" s="37"/>
    </row>
    <row r="30" spans="1:13" ht="18.75" customHeight="1">
      <c r="A30" s="23"/>
      <c r="B30" s="39">
        <v>3.1</v>
      </c>
      <c r="C30" s="273" t="s">
        <v>96</v>
      </c>
      <c r="D30" s="273"/>
      <c r="E30" s="274"/>
      <c r="F30" s="32">
        <v>628</v>
      </c>
      <c r="G30" s="33" t="s">
        <v>74</v>
      </c>
      <c r="H30" s="34">
        <v>0</v>
      </c>
      <c r="I30" s="35">
        <f>SUM(H30)*$F30</f>
        <v>0</v>
      </c>
      <c r="J30" s="36">
        <v>10</v>
      </c>
      <c r="K30" s="35">
        <f>SUM(J30)*$F30</f>
        <v>6280</v>
      </c>
      <c r="L30" s="34">
        <f>SUM(,I30,K30)</f>
        <v>6280</v>
      </c>
      <c r="M30" s="37"/>
    </row>
    <row r="31" spans="1:13" ht="18.75" customHeight="1">
      <c r="A31" s="23"/>
      <c r="B31" s="39">
        <v>3.2</v>
      </c>
      <c r="C31" s="273" t="s">
        <v>97</v>
      </c>
      <c r="D31" s="273"/>
      <c r="E31" s="274"/>
      <c r="F31" s="32">
        <v>258</v>
      </c>
      <c r="G31" s="33" t="s">
        <v>74</v>
      </c>
      <c r="H31" s="34">
        <v>60</v>
      </c>
      <c r="I31" s="35">
        <f>SUM(H31)*$F31</f>
        <v>15480</v>
      </c>
      <c r="J31" s="36">
        <v>38</v>
      </c>
      <c r="K31" s="35">
        <f>SUM(J31)*$F31</f>
        <v>9804</v>
      </c>
      <c r="L31" s="34">
        <f>SUM(,I31,K31)</f>
        <v>25284</v>
      </c>
      <c r="M31" s="37"/>
    </row>
    <row r="32" spans="1:13" ht="18.75" customHeight="1">
      <c r="A32" s="23"/>
      <c r="B32" s="56">
        <v>3.3</v>
      </c>
      <c r="C32" s="57" t="s">
        <v>98</v>
      </c>
      <c r="D32" s="57"/>
      <c r="E32" s="58"/>
      <c r="F32" s="59">
        <v>370</v>
      </c>
      <c r="G32" s="60" t="s">
        <v>74</v>
      </c>
      <c r="H32" s="61">
        <v>50</v>
      </c>
      <c r="I32" s="62">
        <f>SUM(H32)*$F32</f>
        <v>18500</v>
      </c>
      <c r="J32" s="63">
        <v>30</v>
      </c>
      <c r="K32" s="62">
        <f>SUM(J32)*$F32</f>
        <v>11100</v>
      </c>
      <c r="L32" s="61">
        <f>SUM(,I32,K32)</f>
        <v>29600</v>
      </c>
      <c r="M32" s="58"/>
    </row>
    <row r="33" spans="1:13" ht="18.75" customHeight="1">
      <c r="A33" s="23"/>
      <c r="B33" s="292" t="s">
        <v>127</v>
      </c>
      <c r="C33" s="292"/>
      <c r="D33" s="292"/>
      <c r="E33" s="292"/>
      <c r="F33" s="70"/>
      <c r="G33" s="71"/>
      <c r="H33" s="72"/>
      <c r="I33" s="73">
        <f>SUM(I30:I32)</f>
        <v>33980</v>
      </c>
      <c r="J33" s="73"/>
      <c r="K33" s="73">
        <f>SUM(K30:K32)</f>
        <v>27184</v>
      </c>
      <c r="L33" s="72">
        <f>SUM(L30:L32)</f>
        <v>61164</v>
      </c>
      <c r="M33" s="74"/>
    </row>
    <row r="34" spans="1:13" ht="18.75" customHeight="1">
      <c r="A34" s="23"/>
      <c r="B34" s="76"/>
      <c r="C34" s="290"/>
      <c r="D34" s="290"/>
      <c r="E34" s="291"/>
      <c r="F34" s="64"/>
      <c r="G34" s="65"/>
      <c r="H34" s="66"/>
      <c r="I34" s="67"/>
      <c r="J34" s="68"/>
      <c r="K34" s="67"/>
      <c r="L34" s="66"/>
      <c r="M34" s="69"/>
    </row>
    <row r="35" spans="1:13" s="38" customFormat="1" ht="18.75" customHeight="1">
      <c r="A35" s="23"/>
      <c r="B35" s="39"/>
      <c r="C35" s="273"/>
      <c r="D35" s="273"/>
      <c r="E35" s="274"/>
      <c r="F35" s="32"/>
      <c r="G35" s="33"/>
      <c r="H35" s="34"/>
      <c r="I35" s="35"/>
      <c r="J35" s="36"/>
      <c r="K35" s="35"/>
      <c r="L35" s="34"/>
      <c r="M35" s="37"/>
    </row>
    <row r="36" spans="1:13" s="38" customFormat="1" ht="18.75" customHeight="1" thickBot="1">
      <c r="A36" s="23"/>
      <c r="B36" s="39"/>
      <c r="C36" s="273"/>
      <c r="D36" s="273"/>
      <c r="E36" s="274"/>
      <c r="F36" s="32"/>
      <c r="G36" s="33"/>
      <c r="H36" s="34"/>
      <c r="I36" s="35"/>
      <c r="J36" s="36"/>
      <c r="K36" s="35"/>
      <c r="L36" s="34"/>
      <c r="M36" s="37"/>
    </row>
    <row r="37" spans="1:13" ht="18.75" customHeight="1" thickTop="1" thickBot="1">
      <c r="A37" s="288" t="s">
        <v>128</v>
      </c>
      <c r="B37" s="265"/>
      <c r="C37" s="265"/>
      <c r="D37" s="265"/>
      <c r="E37" s="265"/>
      <c r="F37" s="265"/>
      <c r="G37" s="266"/>
      <c r="H37" s="24"/>
      <c r="I37" s="25">
        <f>I33+I28+I14</f>
        <v>242925</v>
      </c>
      <c r="J37" s="25"/>
      <c r="K37" s="25">
        <f>K33+K28+K14</f>
        <v>146043</v>
      </c>
      <c r="L37" s="25">
        <f>L33+L28+L14</f>
        <v>388968</v>
      </c>
      <c r="M37" s="41"/>
    </row>
    <row r="38" spans="1:13" ht="18.75" customHeight="1" thickTop="1" thickBot="1">
      <c r="A38" s="30"/>
      <c r="B38" s="265" t="s">
        <v>129</v>
      </c>
      <c r="C38" s="265"/>
      <c r="D38" s="265"/>
      <c r="E38" s="265"/>
      <c r="F38" s="265"/>
      <c r="G38" s="266"/>
      <c r="H38" s="24"/>
      <c r="I38" s="25">
        <f>SUM(I37)</f>
        <v>242925</v>
      </c>
      <c r="J38" s="25"/>
      <c r="K38" s="25">
        <f>SUM(K37)</f>
        <v>146043</v>
      </c>
      <c r="L38" s="25">
        <f>SUM(L37)</f>
        <v>388968</v>
      </c>
      <c r="M38" s="77"/>
    </row>
    <row r="39" spans="1:13" ht="22.5" thickTop="1">
      <c r="A39" s="42"/>
      <c r="B39" s="26" t="s">
        <v>19</v>
      </c>
      <c r="C39" s="26"/>
      <c r="D39" s="26" t="s">
        <v>100</v>
      </c>
      <c r="E39" s="26"/>
      <c r="F39" s="43"/>
      <c r="G39" s="44"/>
      <c r="H39" s="45"/>
      <c r="I39" s="45"/>
      <c r="J39" s="46"/>
    </row>
    <row r="40" spans="1:13">
      <c r="A40" s="42"/>
      <c r="B40" s="27"/>
      <c r="C40" s="28"/>
      <c r="D40" s="26" t="s">
        <v>101</v>
      </c>
      <c r="E40" s="27"/>
      <c r="F40" s="43"/>
      <c r="G40" s="44"/>
      <c r="H40" s="45"/>
      <c r="I40" s="45"/>
      <c r="J40" s="46"/>
    </row>
    <row r="41" spans="1:13">
      <c r="A41" s="42"/>
      <c r="B41" s="27"/>
      <c r="C41" s="28"/>
      <c r="D41" s="26"/>
      <c r="E41" s="27"/>
      <c r="F41" s="43"/>
      <c r="G41" s="44"/>
      <c r="H41" s="45"/>
      <c r="I41" s="45"/>
      <c r="J41" s="46"/>
    </row>
    <row r="42" spans="1:13">
      <c r="A42" s="42"/>
      <c r="B42" s="42"/>
      <c r="C42" s="44"/>
      <c r="D42" s="44"/>
      <c r="E42" s="44"/>
      <c r="F42" s="48" t="s">
        <v>102</v>
      </c>
      <c r="G42" s="48"/>
      <c r="H42" s="49" t="s">
        <v>114</v>
      </c>
      <c r="I42" s="49"/>
      <c r="J42" s="50" t="s">
        <v>115</v>
      </c>
      <c r="K42" s="49"/>
      <c r="L42" s="49"/>
    </row>
    <row r="43" spans="1:13">
      <c r="A43" s="42"/>
      <c r="B43" s="42"/>
      <c r="C43" s="44"/>
      <c r="D43" s="44"/>
      <c r="E43" s="44"/>
      <c r="F43" s="51"/>
      <c r="G43" s="48"/>
      <c r="H43" s="49" t="s">
        <v>116</v>
      </c>
      <c r="I43" s="49"/>
      <c r="J43" s="52"/>
      <c r="K43" s="49"/>
      <c r="L43" s="49"/>
    </row>
    <row r="44" spans="1:13">
      <c r="F44" s="51"/>
      <c r="G44" s="48"/>
      <c r="H44" s="49"/>
      <c r="I44" s="49"/>
      <c r="J44" s="52"/>
      <c r="K44" s="49"/>
      <c r="L44" s="49"/>
    </row>
    <row r="45" spans="1:13">
      <c r="F45" s="51" t="s">
        <v>104</v>
      </c>
      <c r="G45" s="48"/>
      <c r="H45" s="49" t="s">
        <v>114</v>
      </c>
      <c r="I45" s="49"/>
      <c r="J45" s="50" t="s">
        <v>117</v>
      </c>
      <c r="K45" s="49"/>
      <c r="L45" s="49"/>
    </row>
    <row r="46" spans="1:13">
      <c r="F46" s="51"/>
      <c r="G46" s="48"/>
      <c r="H46" s="49" t="s">
        <v>116</v>
      </c>
      <c r="I46" s="49"/>
      <c r="J46" s="52"/>
      <c r="K46" s="49"/>
      <c r="L46" s="49"/>
    </row>
  </sheetData>
  <mergeCells count="50">
    <mergeCell ref="B14:E14"/>
    <mergeCell ref="B33:E33"/>
    <mergeCell ref="A6:A7"/>
    <mergeCell ref="M6:M7"/>
    <mergeCell ref="L6:L7"/>
    <mergeCell ref="J6:K6"/>
    <mergeCell ref="B6:E7"/>
    <mergeCell ref="C24:E24"/>
    <mergeCell ref="C16:E16"/>
    <mergeCell ref="C22:E22"/>
    <mergeCell ref="C18:E18"/>
    <mergeCell ref="C19:E19"/>
    <mergeCell ref="C17:E17"/>
    <mergeCell ref="C31:E31"/>
    <mergeCell ref="C26:E26"/>
    <mergeCell ref="C30:E30"/>
    <mergeCell ref="C21:E21"/>
    <mergeCell ref="C27:E27"/>
    <mergeCell ref="C23:E23"/>
    <mergeCell ref="C25:E25"/>
    <mergeCell ref="C36:E36"/>
    <mergeCell ref="C35:E35"/>
    <mergeCell ref="A1:M1"/>
    <mergeCell ref="E2:M2"/>
    <mergeCell ref="G6:G7"/>
    <mergeCell ref="D5:H5"/>
    <mergeCell ref="A5:C5"/>
    <mergeCell ref="B3:H3"/>
    <mergeCell ref="D4:H4"/>
    <mergeCell ref="A4:C4"/>
    <mergeCell ref="K4:M4"/>
    <mergeCell ref="K5:M5"/>
    <mergeCell ref="H6:I6"/>
    <mergeCell ref="I5:J5"/>
    <mergeCell ref="B38:G38"/>
    <mergeCell ref="J3:M3"/>
    <mergeCell ref="F6:F7"/>
    <mergeCell ref="C13:E13"/>
    <mergeCell ref="I4:J4"/>
    <mergeCell ref="C10:E10"/>
    <mergeCell ref="C11:E11"/>
    <mergeCell ref="C12:E12"/>
    <mergeCell ref="B8:E8"/>
    <mergeCell ref="C9:E9"/>
    <mergeCell ref="B15:E15"/>
    <mergeCell ref="C20:E20"/>
    <mergeCell ref="A37:G37"/>
    <mergeCell ref="B28:E28"/>
    <mergeCell ref="B29:E29"/>
    <mergeCell ref="C34:E34"/>
  </mergeCells>
  <phoneticPr fontId="4" type="noConversion"/>
  <printOptions horizontalCentered="1"/>
  <pageMargins left="0.78740157480314965" right="0.98425196850393704" top="0.98425196850393704" bottom="0.6692913385826772" header="0.59055118110236227" footer="0.19685039370078741"/>
  <pageSetup paperSize="9" scale="91" fitToHeight="0" orientation="landscape" horizontalDpi="300" verticalDpi="300" r:id="rId1"/>
  <headerFooter alignWithMargins="0">
    <oddFooter>&amp;R&amp;"TH SarabunPSK,Regular"&amp;14แผ่นที่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O32"/>
  <sheetViews>
    <sheetView view="pageBreakPreview" zoomScaleNormal="100" zoomScaleSheetLayoutView="100" workbookViewId="0">
      <selection activeCell="A18" sqref="A18:L18"/>
    </sheetView>
  </sheetViews>
  <sheetFormatPr defaultRowHeight="24"/>
  <cols>
    <col min="1" max="1" width="6.5703125" style="166" customWidth="1"/>
    <col min="2" max="2" width="4.42578125" style="166" customWidth="1"/>
    <col min="3" max="3" width="3" style="166" customWidth="1"/>
    <col min="4" max="4" width="3.5703125" style="166" customWidth="1"/>
    <col min="5" max="5" width="4" style="166" customWidth="1"/>
    <col min="6" max="6" width="1.28515625" style="166" customWidth="1"/>
    <col min="7" max="7" width="3.140625" style="166" customWidth="1"/>
    <col min="8" max="8" width="10.140625" style="166" customWidth="1"/>
    <col min="9" max="9" width="5.28515625" style="166" customWidth="1"/>
    <col min="10" max="10" width="4.7109375" style="166" customWidth="1"/>
    <col min="11" max="11" width="15.7109375" style="166" customWidth="1"/>
    <col min="12" max="12" width="10.42578125" style="166" customWidth="1"/>
    <col min="13" max="13" width="16.7109375" style="167" customWidth="1"/>
    <col min="14" max="14" width="10.5703125" style="166" customWidth="1"/>
    <col min="15" max="16384" width="9.140625" style="166"/>
  </cols>
  <sheetData>
    <row r="1" spans="1:15" ht="21.6" customHeight="1">
      <c r="N1" s="168" t="s">
        <v>113</v>
      </c>
    </row>
    <row r="2" spans="1:15">
      <c r="A2" s="331" t="s">
        <v>124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1:15">
      <c r="A3" s="169"/>
      <c r="B3" s="327" t="str">
        <f>'ปร.4(ก)'!A2</f>
        <v>งานปรับปรุง/ซ่อมแซม</v>
      </c>
      <c r="C3" s="327"/>
      <c r="D3" s="327"/>
      <c r="E3" s="327"/>
      <c r="F3" s="327"/>
      <c r="G3" s="327"/>
      <c r="H3" s="327" t="str">
        <f>'ปร.4(ก)'!E2</f>
        <v>อาคาร........</v>
      </c>
      <c r="I3" s="327"/>
      <c r="J3" s="327"/>
      <c r="K3" s="327"/>
      <c r="L3" s="327"/>
      <c r="M3" s="327"/>
      <c r="N3" s="327"/>
    </row>
    <row r="4" spans="1:15">
      <c r="A4" s="170"/>
      <c r="B4" s="328" t="s">
        <v>64</v>
      </c>
      <c r="C4" s="328"/>
      <c r="D4" s="349" t="str">
        <f>'ปร.4(ก)'!B3</f>
        <v>โรงเรียน......</v>
      </c>
      <c r="E4" s="349"/>
      <c r="F4" s="349"/>
      <c r="G4" s="349"/>
      <c r="H4" s="349"/>
      <c r="I4" s="349"/>
      <c r="J4" s="349"/>
      <c r="K4" s="349"/>
      <c r="L4" s="171" t="str">
        <f>'ปร.4(ก)'!I3</f>
        <v>สพป.</v>
      </c>
      <c r="M4" s="332" t="str">
        <f>'ปร.4(ก)'!J3</f>
        <v>นครสวรรค์ เขต 2</v>
      </c>
      <c r="N4" s="332"/>
    </row>
    <row r="5" spans="1:15">
      <c r="A5" s="170"/>
      <c r="B5" s="328" t="s">
        <v>0</v>
      </c>
      <c r="C5" s="328"/>
      <c r="D5" s="328"/>
      <c r="E5" s="328" t="str">
        <f>'ปร.4(ก)'!B3</f>
        <v>โรงเรียน......</v>
      </c>
      <c r="F5" s="328"/>
      <c r="G5" s="328"/>
      <c r="H5" s="328"/>
      <c r="I5" s="328"/>
      <c r="J5" s="328"/>
      <c r="K5" s="328"/>
      <c r="L5" s="328"/>
      <c r="M5" s="328"/>
      <c r="N5" s="328"/>
    </row>
    <row r="6" spans="1:15">
      <c r="A6" s="170"/>
      <c r="B6" s="328" t="s">
        <v>65</v>
      </c>
      <c r="C6" s="328"/>
      <c r="D6" s="328"/>
      <c r="E6" s="328"/>
      <c r="F6" s="328"/>
      <c r="G6" s="328"/>
      <c r="H6" s="172" t="s">
        <v>9</v>
      </c>
      <c r="I6" s="173" t="s">
        <v>358</v>
      </c>
      <c r="J6" s="174" t="s">
        <v>10</v>
      </c>
      <c r="K6" s="336" t="s">
        <v>1</v>
      </c>
      <c r="L6" s="336"/>
      <c r="M6" s="335" t="str">
        <f>'ปร.4(ก)'!K4</f>
        <v>.... ธันวาคม 2567</v>
      </c>
      <c r="N6" s="335"/>
      <c r="O6" s="175"/>
    </row>
    <row r="7" spans="1:15" ht="5.0999999999999996" customHeight="1" thickBot="1">
      <c r="A7" s="176"/>
      <c r="B7" s="176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</row>
    <row r="8" spans="1:15" ht="21.75" customHeight="1" thickTop="1">
      <c r="A8" s="329" t="s">
        <v>2</v>
      </c>
      <c r="B8" s="343" t="s">
        <v>3</v>
      </c>
      <c r="C8" s="344"/>
      <c r="D8" s="344"/>
      <c r="E8" s="344"/>
      <c r="F8" s="344"/>
      <c r="G8" s="344"/>
      <c r="H8" s="344"/>
      <c r="I8" s="344"/>
      <c r="J8" s="345"/>
      <c r="K8" s="178" t="s">
        <v>23</v>
      </c>
      <c r="L8" s="337" t="s">
        <v>27</v>
      </c>
      <c r="M8" s="179" t="s">
        <v>21</v>
      </c>
      <c r="N8" s="329" t="s">
        <v>4</v>
      </c>
    </row>
    <row r="9" spans="1:15" ht="24.75" thickBot="1">
      <c r="A9" s="330"/>
      <c r="B9" s="346"/>
      <c r="C9" s="347"/>
      <c r="D9" s="347"/>
      <c r="E9" s="347"/>
      <c r="F9" s="347"/>
      <c r="G9" s="347"/>
      <c r="H9" s="347"/>
      <c r="I9" s="347"/>
      <c r="J9" s="348"/>
      <c r="K9" s="180" t="s">
        <v>22</v>
      </c>
      <c r="L9" s="338"/>
      <c r="M9" s="180" t="s">
        <v>22</v>
      </c>
      <c r="N9" s="330"/>
    </row>
    <row r="10" spans="1:15" ht="24.75" thickTop="1">
      <c r="A10" s="181">
        <v>1</v>
      </c>
      <c r="B10" s="313" t="s">
        <v>118</v>
      </c>
      <c r="C10" s="314"/>
      <c r="D10" s="314"/>
      <c r="E10" s="314"/>
      <c r="F10" s="314"/>
      <c r="G10" s="314"/>
      <c r="H10" s="314"/>
      <c r="I10" s="314"/>
      <c r="J10" s="315"/>
      <c r="K10" s="182">
        <f>'ปร.4(ก)'!L38</f>
        <v>388968</v>
      </c>
      <c r="L10" s="183">
        <f>'{Factor F}'!G28</f>
        <v>1.3090999999999999</v>
      </c>
      <c r="M10" s="182">
        <f>K10*L10</f>
        <v>509198.00879999995</v>
      </c>
      <c r="N10" s="184"/>
    </row>
    <row r="11" spans="1:15">
      <c r="A11" s="185"/>
      <c r="B11" s="341"/>
      <c r="C11" s="328"/>
      <c r="D11" s="328"/>
      <c r="E11" s="328"/>
      <c r="F11" s="328"/>
      <c r="G11" s="328"/>
      <c r="H11" s="328"/>
      <c r="I11" s="328"/>
      <c r="J11" s="342"/>
      <c r="K11" s="186"/>
      <c r="L11" s="187"/>
      <c r="M11" s="186"/>
      <c r="N11" s="188"/>
    </row>
    <row r="12" spans="1:15">
      <c r="A12" s="185"/>
      <c r="B12" s="350"/>
      <c r="C12" s="351"/>
      <c r="D12" s="351"/>
      <c r="E12" s="351"/>
      <c r="F12" s="351"/>
      <c r="G12" s="351"/>
      <c r="H12" s="351"/>
      <c r="I12" s="351"/>
      <c r="J12" s="352"/>
      <c r="K12" s="189"/>
      <c r="L12" s="187"/>
      <c r="M12" s="186"/>
      <c r="N12" s="188"/>
    </row>
    <row r="13" spans="1:15" ht="18.75" customHeight="1">
      <c r="A13" s="185"/>
      <c r="B13" s="316" t="s">
        <v>5</v>
      </c>
      <c r="C13" s="317"/>
      <c r="D13" s="317"/>
      <c r="E13" s="317"/>
      <c r="F13" s="317"/>
      <c r="G13" s="317"/>
      <c r="H13" s="317"/>
      <c r="I13" s="317"/>
      <c r="J13" s="318"/>
      <c r="K13" s="187"/>
      <c r="L13" s="187"/>
      <c r="M13" s="190"/>
      <c r="N13" s="188"/>
    </row>
    <row r="14" spans="1:15" s="195" customFormat="1" ht="21.75">
      <c r="A14" s="191"/>
      <c r="B14" s="333" t="s">
        <v>11</v>
      </c>
      <c r="C14" s="334"/>
      <c r="D14" s="334"/>
      <c r="E14" s="334"/>
      <c r="F14" s="334"/>
      <c r="G14" s="334"/>
      <c r="H14" s="334"/>
      <c r="I14" s="339">
        <v>0</v>
      </c>
      <c r="J14" s="340"/>
      <c r="K14" s="192"/>
      <c r="L14" s="192"/>
      <c r="M14" s="193"/>
      <c r="N14" s="194"/>
    </row>
    <row r="15" spans="1:15" s="195" customFormat="1" ht="21.75">
      <c r="A15" s="194"/>
      <c r="B15" s="319" t="s">
        <v>12</v>
      </c>
      <c r="C15" s="320"/>
      <c r="D15" s="320"/>
      <c r="E15" s="320"/>
      <c r="F15" s="320"/>
      <c r="G15" s="320"/>
      <c r="H15" s="320"/>
      <c r="I15" s="323">
        <v>0</v>
      </c>
      <c r="J15" s="324"/>
      <c r="K15" s="192"/>
      <c r="L15" s="192"/>
      <c r="M15" s="193"/>
      <c r="N15" s="194"/>
    </row>
    <row r="16" spans="1:15" s="195" customFormat="1" ht="21.75">
      <c r="A16" s="194"/>
      <c r="B16" s="319" t="s">
        <v>13</v>
      </c>
      <c r="C16" s="320"/>
      <c r="D16" s="320"/>
      <c r="E16" s="320"/>
      <c r="F16" s="320"/>
      <c r="G16" s="320"/>
      <c r="H16" s="320"/>
      <c r="I16" s="323">
        <v>7.0000000000000007E-2</v>
      </c>
      <c r="J16" s="324"/>
      <c r="K16" s="192"/>
      <c r="L16" s="192"/>
      <c r="M16" s="193"/>
      <c r="N16" s="194"/>
    </row>
    <row r="17" spans="1:15" s="195" customFormat="1" ht="22.5" thickBot="1">
      <c r="A17" s="196"/>
      <c r="B17" s="321" t="s">
        <v>14</v>
      </c>
      <c r="C17" s="322"/>
      <c r="D17" s="322"/>
      <c r="E17" s="322"/>
      <c r="F17" s="322"/>
      <c r="G17" s="322"/>
      <c r="H17" s="322"/>
      <c r="I17" s="325">
        <v>7.0000000000000007E-2</v>
      </c>
      <c r="J17" s="326"/>
      <c r="K17" s="197"/>
      <c r="L17" s="197"/>
      <c r="M17" s="198"/>
      <c r="N17" s="196"/>
    </row>
    <row r="18" spans="1:15" ht="24.75" thickTop="1">
      <c r="A18" s="306" t="s">
        <v>121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8"/>
      <c r="M18" s="199">
        <f>SUM(M10:M17)</f>
        <v>509198.00879999995</v>
      </c>
      <c r="N18" s="200"/>
    </row>
    <row r="19" spans="1:15">
      <c r="A19" s="309" t="str">
        <f>"("&amp;BAHTTEXT(M19)&amp;")"</f>
        <v>(ห้าแสนเก้าพันบาทถ้วน)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201" t="s">
        <v>28</v>
      </c>
      <c r="M19" s="202">
        <f>ROUNDDOWN(M18,-3)</f>
        <v>509000</v>
      </c>
      <c r="N19" s="203" t="s">
        <v>8</v>
      </c>
    </row>
    <row r="20" spans="1:15" s="195" customFormat="1" ht="36" customHeight="1" thickTop="1">
      <c r="A20" s="204"/>
      <c r="B20" s="305" t="s">
        <v>102</v>
      </c>
      <c r="C20" s="305"/>
      <c r="D20" s="305"/>
      <c r="E20" s="305"/>
      <c r="F20" s="305"/>
      <c r="G20" s="305"/>
      <c r="H20" s="304" t="s">
        <v>24</v>
      </c>
      <c r="I20" s="304"/>
      <c r="J20" s="304"/>
      <c r="K20" s="304"/>
      <c r="L20" s="305" t="s">
        <v>122</v>
      </c>
      <c r="M20" s="305"/>
      <c r="N20" s="305"/>
      <c r="O20" s="204"/>
    </row>
    <row r="21" spans="1:15" ht="30" customHeight="1">
      <c r="A21" s="205"/>
      <c r="B21" s="311"/>
      <c r="C21" s="311"/>
      <c r="D21" s="311"/>
      <c r="E21" s="311"/>
      <c r="F21" s="311"/>
      <c r="G21" s="311"/>
      <c r="H21" s="311" t="s">
        <v>109</v>
      </c>
      <c r="I21" s="311"/>
      <c r="J21" s="311"/>
      <c r="K21" s="311"/>
      <c r="L21" s="311"/>
      <c r="M21" s="311"/>
      <c r="N21" s="311"/>
      <c r="O21" s="205"/>
    </row>
    <row r="22" spans="1:15" s="195" customFormat="1" ht="36.75" customHeight="1">
      <c r="A22" s="204"/>
      <c r="B22" s="305" t="s">
        <v>104</v>
      </c>
      <c r="C22" s="305"/>
      <c r="D22" s="305"/>
      <c r="E22" s="305"/>
      <c r="F22" s="305"/>
      <c r="G22" s="305"/>
      <c r="H22" s="304" t="s">
        <v>24</v>
      </c>
      <c r="I22" s="304"/>
      <c r="J22" s="304"/>
      <c r="K22" s="304"/>
      <c r="L22" s="305" t="s">
        <v>105</v>
      </c>
      <c r="M22" s="305"/>
      <c r="N22" s="305"/>
      <c r="O22" s="204"/>
    </row>
    <row r="23" spans="1:15" s="195" customFormat="1" ht="25.5" customHeight="1">
      <c r="A23" s="205"/>
      <c r="B23" s="311"/>
      <c r="C23" s="311"/>
      <c r="D23" s="311"/>
      <c r="E23" s="311"/>
      <c r="F23" s="311"/>
      <c r="G23" s="311"/>
      <c r="H23" s="311" t="s">
        <v>109</v>
      </c>
      <c r="I23" s="311"/>
      <c r="J23" s="311"/>
      <c r="K23" s="311"/>
      <c r="L23" s="311"/>
      <c r="M23" s="311"/>
      <c r="N23" s="311"/>
      <c r="O23" s="205"/>
    </row>
    <row r="24" spans="1:15" ht="37.5" customHeight="1">
      <c r="A24" s="204"/>
      <c r="B24" s="305" t="s">
        <v>104</v>
      </c>
      <c r="C24" s="305"/>
      <c r="D24" s="305"/>
      <c r="E24" s="305"/>
      <c r="F24" s="305"/>
      <c r="G24" s="305"/>
      <c r="H24" s="304" t="s">
        <v>24</v>
      </c>
      <c r="I24" s="304"/>
      <c r="J24" s="304"/>
      <c r="K24" s="304"/>
      <c r="L24" s="207" t="s">
        <v>132</v>
      </c>
      <c r="M24" s="207"/>
      <c r="N24" s="204"/>
      <c r="O24" s="204"/>
    </row>
    <row r="25" spans="1:15" s="195" customFormat="1" ht="27" customHeight="1">
      <c r="A25" s="208"/>
      <c r="B25" s="311"/>
      <c r="C25" s="311"/>
      <c r="D25" s="311"/>
      <c r="E25" s="311"/>
      <c r="F25" s="311"/>
      <c r="G25" s="311"/>
      <c r="H25" s="311" t="s">
        <v>365</v>
      </c>
      <c r="I25" s="311"/>
      <c r="J25" s="311"/>
      <c r="K25" s="311"/>
      <c r="L25" s="303"/>
      <c r="M25" s="303"/>
      <c r="N25" s="303"/>
      <c r="O25" s="208"/>
    </row>
    <row r="26" spans="1:15" s="195" customFormat="1" ht="27" customHeight="1">
      <c r="A26" s="210"/>
      <c r="B26" s="305" t="s">
        <v>106</v>
      </c>
      <c r="C26" s="305"/>
      <c r="D26" s="305"/>
      <c r="E26" s="305"/>
      <c r="F26" s="305"/>
      <c r="G26" s="305"/>
      <c r="H26" s="304" t="s">
        <v>24</v>
      </c>
      <c r="I26" s="304"/>
      <c r="J26" s="304"/>
      <c r="K26" s="304"/>
      <c r="L26" s="312" t="s">
        <v>107</v>
      </c>
      <c r="M26" s="312"/>
      <c r="N26" s="312"/>
      <c r="O26" s="208"/>
    </row>
    <row r="27" spans="1:15" s="195" customFormat="1" ht="27" customHeight="1">
      <c r="A27" s="210"/>
      <c r="B27" s="311"/>
      <c r="C27" s="311"/>
      <c r="D27" s="311"/>
      <c r="E27" s="311"/>
      <c r="F27" s="311"/>
      <c r="G27" s="311"/>
      <c r="H27" s="311" t="s">
        <v>366</v>
      </c>
      <c r="I27" s="311"/>
      <c r="J27" s="311"/>
      <c r="K27" s="311"/>
      <c r="L27" s="303"/>
      <c r="M27" s="303"/>
      <c r="N27" s="303"/>
      <c r="O27" s="208"/>
    </row>
    <row r="28" spans="1:15" ht="39" customHeight="1">
      <c r="A28" s="210"/>
      <c r="B28" s="305" t="s">
        <v>134</v>
      </c>
      <c r="C28" s="305"/>
      <c r="D28" s="305"/>
      <c r="E28" s="305"/>
      <c r="F28" s="305"/>
      <c r="G28" s="305"/>
      <c r="H28" s="304" t="s">
        <v>24</v>
      </c>
      <c r="I28" s="304"/>
      <c r="J28" s="304"/>
      <c r="K28" s="304"/>
      <c r="L28" s="312" t="s">
        <v>135</v>
      </c>
      <c r="M28" s="312"/>
      <c r="N28" s="312"/>
      <c r="O28" s="210"/>
    </row>
    <row r="29" spans="1:15" s="195" customFormat="1" ht="23.25" customHeight="1">
      <c r="A29" s="210"/>
      <c r="B29" s="311"/>
      <c r="C29" s="311"/>
      <c r="D29" s="311"/>
      <c r="E29" s="311"/>
      <c r="F29" s="311"/>
      <c r="G29" s="311"/>
      <c r="H29" s="311" t="s">
        <v>367</v>
      </c>
      <c r="I29" s="311"/>
      <c r="J29" s="311"/>
      <c r="K29" s="311"/>
      <c r="L29" s="303"/>
      <c r="M29" s="303"/>
      <c r="N29" s="303"/>
      <c r="O29" s="210"/>
    </row>
    <row r="30" spans="1:15" s="195" customFormat="1" ht="21.75">
      <c r="A30" s="210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9"/>
      <c r="M30" s="209"/>
      <c r="N30" s="209"/>
      <c r="O30" s="210"/>
    </row>
    <row r="31" spans="1:15" ht="33.75" customHeight="1">
      <c r="A31" s="204"/>
      <c r="B31" s="211" t="s">
        <v>133</v>
      </c>
      <c r="C31" s="211"/>
      <c r="D31" s="211"/>
      <c r="E31" s="211"/>
      <c r="F31" s="211"/>
      <c r="G31" s="211"/>
      <c r="H31" s="212"/>
      <c r="I31" s="213"/>
      <c r="J31" s="213"/>
      <c r="K31" s="213"/>
      <c r="L31" s="213"/>
      <c r="M31" s="213"/>
      <c r="N31" s="213"/>
    </row>
    <row r="32" spans="1:15" s="195" customFormat="1">
      <c r="B32" s="214" t="s">
        <v>110</v>
      </c>
      <c r="C32" s="215"/>
      <c r="D32" s="215"/>
      <c r="E32" s="215"/>
      <c r="F32" s="215"/>
      <c r="G32" s="215"/>
      <c r="H32" s="216"/>
      <c r="I32" s="216"/>
      <c r="J32" s="216"/>
      <c r="K32" s="216"/>
      <c r="L32" s="215"/>
      <c r="M32" s="217"/>
    </row>
  </sheetData>
  <mergeCells count="58">
    <mergeCell ref="A2:N2"/>
    <mergeCell ref="M4:N4"/>
    <mergeCell ref="E5:N5"/>
    <mergeCell ref="B15:H15"/>
    <mergeCell ref="B14:H14"/>
    <mergeCell ref="M6:N6"/>
    <mergeCell ref="K6:L6"/>
    <mergeCell ref="L8:L9"/>
    <mergeCell ref="I15:J15"/>
    <mergeCell ref="I14:J14"/>
    <mergeCell ref="B11:J11"/>
    <mergeCell ref="A8:A9"/>
    <mergeCell ref="B8:J9"/>
    <mergeCell ref="B4:C4"/>
    <mergeCell ref="D4:K4"/>
    <mergeCell ref="B12:J12"/>
    <mergeCell ref="B3:G3"/>
    <mergeCell ref="B5:D5"/>
    <mergeCell ref="H3:N3"/>
    <mergeCell ref="B6:G6"/>
    <mergeCell ref="N8:N9"/>
    <mergeCell ref="L21:N21"/>
    <mergeCell ref="H21:K21"/>
    <mergeCell ref="H20:K20"/>
    <mergeCell ref="B20:G20"/>
    <mergeCell ref="B21:G21"/>
    <mergeCell ref="L20:N20"/>
    <mergeCell ref="H29:K29"/>
    <mergeCell ref="H22:K22"/>
    <mergeCell ref="B22:G22"/>
    <mergeCell ref="B10:J10"/>
    <mergeCell ref="B13:J13"/>
    <mergeCell ref="B16:H16"/>
    <mergeCell ref="B17:H17"/>
    <mergeCell ref="I16:J16"/>
    <mergeCell ref="I17:J17"/>
    <mergeCell ref="B23:G23"/>
    <mergeCell ref="H25:K25"/>
    <mergeCell ref="H28:K28"/>
    <mergeCell ref="B25:G25"/>
    <mergeCell ref="B26:G26"/>
    <mergeCell ref="H26:K26"/>
    <mergeCell ref="L29:N29"/>
    <mergeCell ref="H24:K24"/>
    <mergeCell ref="B28:G28"/>
    <mergeCell ref="A18:L18"/>
    <mergeCell ref="A19:K19"/>
    <mergeCell ref="L22:N22"/>
    <mergeCell ref="B29:G29"/>
    <mergeCell ref="L23:N23"/>
    <mergeCell ref="H23:K23"/>
    <mergeCell ref="B24:G24"/>
    <mergeCell ref="L26:N26"/>
    <mergeCell ref="B27:G27"/>
    <mergeCell ref="H27:K27"/>
    <mergeCell ref="L27:N27"/>
    <mergeCell ref="L25:N25"/>
    <mergeCell ref="L28:N28"/>
  </mergeCells>
  <phoneticPr fontId="4" type="noConversion"/>
  <pageMargins left="0.98425196850393704" right="0.6692913385826772" top="0.98425196850393704" bottom="0.78740157480314965" header="0.74803149606299213" footer="0.39370078740157483"/>
  <pageSetup paperSize="9" scale="86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  <pageSetUpPr fitToPage="1"/>
  </sheetPr>
  <dimension ref="A1:K32"/>
  <sheetViews>
    <sheetView view="pageBreakPreview" zoomScaleNormal="100" zoomScaleSheetLayoutView="100" workbookViewId="0">
      <selection activeCell="M24" sqref="M24"/>
    </sheetView>
  </sheetViews>
  <sheetFormatPr defaultRowHeight="24"/>
  <cols>
    <col min="1" max="1" width="7.85546875" style="218" customWidth="1"/>
    <col min="2" max="2" width="1.28515625" style="218" customWidth="1"/>
    <col min="3" max="3" width="4.140625" style="218" customWidth="1"/>
    <col min="4" max="4" width="10.28515625" style="218" customWidth="1"/>
    <col min="5" max="5" width="22.7109375" style="218" customWidth="1"/>
    <col min="6" max="6" width="15.5703125" style="218" customWidth="1"/>
    <col min="7" max="7" width="6.85546875" style="218" customWidth="1"/>
    <col min="8" max="8" width="3.85546875" style="219" customWidth="1"/>
    <col min="9" max="9" width="8.42578125" style="219" customWidth="1"/>
    <col min="10" max="10" width="5.85546875" style="219" customWidth="1"/>
    <col min="11" max="11" width="16.85546875" style="218" customWidth="1"/>
    <col min="12" max="12" width="3.28515625" style="218" customWidth="1"/>
    <col min="13" max="16384" width="9.140625" style="218"/>
  </cols>
  <sheetData>
    <row r="1" spans="1:11">
      <c r="K1" s="220" t="s">
        <v>111</v>
      </c>
    </row>
    <row r="2" spans="1:11" ht="26.25">
      <c r="A2" s="396" t="s">
        <v>123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</row>
    <row r="3" spans="1:11">
      <c r="A3" s="367" t="str">
        <f>'ปร.4(ก)'!A2:B2</f>
        <v>งานปรับปรุง/ซ่อมแซม</v>
      </c>
      <c r="B3" s="367"/>
      <c r="C3" s="367"/>
      <c r="D3" s="367"/>
      <c r="E3" s="367" t="str">
        <f>'ปร.4(ก)'!E2</f>
        <v>อาคาร........</v>
      </c>
      <c r="F3" s="367"/>
      <c r="G3" s="367"/>
      <c r="H3" s="367"/>
      <c r="I3" s="367"/>
      <c r="J3" s="367"/>
      <c r="K3" s="367"/>
    </row>
    <row r="4" spans="1:11">
      <c r="A4" s="2" t="s">
        <v>64</v>
      </c>
      <c r="B4" s="361" t="str">
        <f>'ปร.4(ก)'!B3</f>
        <v>โรงเรียน......</v>
      </c>
      <c r="C4" s="361"/>
      <c r="D4" s="361"/>
      <c r="E4" s="361"/>
      <c r="F4" s="361"/>
      <c r="G4" s="410" t="s">
        <v>99</v>
      </c>
      <c r="H4" s="410"/>
      <c r="I4" s="361" t="str">
        <f>'ปร.4(ก)'!J3</f>
        <v>นครสวรรค์ เขต 2</v>
      </c>
      <c r="J4" s="361"/>
      <c r="K4" s="361"/>
    </row>
    <row r="5" spans="1:11">
      <c r="A5" s="361" t="s">
        <v>0</v>
      </c>
      <c r="B5" s="361"/>
      <c r="C5" s="361" t="str">
        <f>ปร.5!E5</f>
        <v>โรงเรียน......</v>
      </c>
      <c r="D5" s="361"/>
      <c r="E5" s="361"/>
      <c r="F5" s="361"/>
      <c r="G5" s="361"/>
      <c r="H5" s="361"/>
      <c r="I5" s="361"/>
      <c r="J5" s="361"/>
      <c r="K5" s="361"/>
    </row>
    <row r="6" spans="1:11">
      <c r="A6" s="361" t="s">
        <v>71</v>
      </c>
      <c r="B6" s="361"/>
      <c r="C6" s="361"/>
      <c r="D6" s="361"/>
      <c r="E6" s="361"/>
      <c r="F6" s="361"/>
      <c r="G6" s="361" t="s">
        <v>9</v>
      </c>
      <c r="H6" s="361"/>
      <c r="I6" s="368" t="s">
        <v>359</v>
      </c>
      <c r="J6" s="368"/>
      <c r="K6" s="221" t="s">
        <v>10</v>
      </c>
    </row>
    <row r="7" spans="1:11">
      <c r="A7" s="361" t="s">
        <v>1</v>
      </c>
      <c r="B7" s="361"/>
      <c r="C7" s="361"/>
      <c r="D7" s="361"/>
      <c r="E7" s="222" t="str">
        <f>'ปร.4(ก)'!K4</f>
        <v>.... ธันวาคม 2567</v>
      </c>
      <c r="F7" s="221"/>
      <c r="G7" s="361"/>
      <c r="H7" s="361"/>
      <c r="I7" s="361"/>
      <c r="J7" s="409"/>
      <c r="K7" s="409"/>
    </row>
    <row r="8" spans="1:11" ht="12" customHeight="1" thickBot="1">
      <c r="A8" s="408"/>
      <c r="B8" s="408"/>
      <c r="C8" s="408"/>
      <c r="D8" s="408"/>
      <c r="E8" s="408"/>
      <c r="F8" s="408"/>
      <c r="G8" s="408"/>
      <c r="H8" s="408"/>
      <c r="I8" s="408"/>
      <c r="J8" s="408"/>
      <c r="K8" s="408"/>
    </row>
    <row r="9" spans="1:11" ht="21.75" customHeight="1" thickTop="1">
      <c r="A9" s="397" t="s">
        <v>2</v>
      </c>
      <c r="B9" s="377" t="s">
        <v>3</v>
      </c>
      <c r="C9" s="378"/>
      <c r="D9" s="378"/>
      <c r="E9" s="378"/>
      <c r="F9" s="378"/>
      <c r="G9" s="379"/>
      <c r="H9" s="383" t="s">
        <v>21</v>
      </c>
      <c r="I9" s="384"/>
      <c r="J9" s="385"/>
      <c r="K9" s="397" t="s">
        <v>4</v>
      </c>
    </row>
    <row r="10" spans="1:11" ht="21.75" customHeight="1" thickBot="1">
      <c r="A10" s="398"/>
      <c r="B10" s="380"/>
      <c r="C10" s="381"/>
      <c r="D10" s="381"/>
      <c r="E10" s="381"/>
      <c r="F10" s="381"/>
      <c r="G10" s="382"/>
      <c r="H10" s="371" t="s">
        <v>22</v>
      </c>
      <c r="I10" s="372"/>
      <c r="J10" s="373"/>
      <c r="K10" s="398"/>
    </row>
    <row r="11" spans="1:11" ht="24.75" thickTop="1">
      <c r="A11" s="223"/>
      <c r="B11" s="386" t="s">
        <v>6</v>
      </c>
      <c r="C11" s="387"/>
      <c r="D11" s="387"/>
      <c r="E11" s="387"/>
      <c r="F11" s="387"/>
      <c r="G11" s="388"/>
      <c r="H11" s="362"/>
      <c r="I11" s="363"/>
      <c r="J11" s="364"/>
      <c r="K11" s="223"/>
    </row>
    <row r="12" spans="1:11">
      <c r="A12" s="224">
        <f>A11+1</f>
        <v>1</v>
      </c>
      <c r="B12" s="391" t="s">
        <v>118</v>
      </c>
      <c r="C12" s="361"/>
      <c r="D12" s="361"/>
      <c r="E12" s="361"/>
      <c r="F12" s="361"/>
      <c r="G12" s="392"/>
      <c r="H12" s="374">
        <f>ปร.5!M19</f>
        <v>509000</v>
      </c>
      <c r="I12" s="375"/>
      <c r="J12" s="376"/>
      <c r="K12" s="225"/>
    </row>
    <row r="13" spans="1:11">
      <c r="A13" s="224"/>
      <c r="B13" s="391"/>
      <c r="C13" s="361"/>
      <c r="D13" s="361"/>
      <c r="E13" s="361"/>
      <c r="F13" s="361"/>
      <c r="G13" s="392"/>
      <c r="H13" s="374"/>
      <c r="I13" s="375"/>
      <c r="J13" s="376"/>
      <c r="K13" s="225"/>
    </row>
    <row r="14" spans="1:11">
      <c r="A14" s="224"/>
      <c r="B14" s="391"/>
      <c r="C14" s="361"/>
      <c r="D14" s="361"/>
      <c r="E14" s="361"/>
      <c r="F14" s="361"/>
      <c r="G14" s="392"/>
      <c r="H14" s="374"/>
      <c r="I14" s="375"/>
      <c r="J14" s="376"/>
      <c r="K14" s="225"/>
    </row>
    <row r="15" spans="1:11">
      <c r="A15" s="226"/>
      <c r="B15" s="389"/>
      <c r="C15" s="368"/>
      <c r="D15" s="368"/>
      <c r="E15" s="368"/>
      <c r="F15" s="368"/>
      <c r="G15" s="390"/>
      <c r="H15" s="374"/>
      <c r="I15" s="375"/>
      <c r="J15" s="376"/>
      <c r="K15" s="225"/>
    </row>
    <row r="16" spans="1:11">
      <c r="A16" s="226"/>
      <c r="B16" s="389"/>
      <c r="C16" s="368"/>
      <c r="D16" s="368"/>
      <c r="E16" s="368"/>
      <c r="F16" s="368"/>
      <c r="G16" s="390"/>
      <c r="H16" s="374"/>
      <c r="I16" s="375"/>
      <c r="J16" s="376"/>
      <c r="K16" s="225"/>
    </row>
    <row r="17" spans="1:11" ht="24.75" thickBot="1">
      <c r="A17" s="227"/>
      <c r="B17" s="402"/>
      <c r="C17" s="403"/>
      <c r="D17" s="403"/>
      <c r="E17" s="403"/>
      <c r="F17" s="403"/>
      <c r="G17" s="404"/>
      <c r="H17" s="405"/>
      <c r="I17" s="406"/>
      <c r="J17" s="407"/>
      <c r="K17" s="228"/>
    </row>
    <row r="18" spans="1:11">
      <c r="A18" s="365" t="s">
        <v>6</v>
      </c>
      <c r="B18" s="393" t="s">
        <v>119</v>
      </c>
      <c r="C18" s="394"/>
      <c r="D18" s="394"/>
      <c r="E18" s="394"/>
      <c r="F18" s="394"/>
      <c r="G18" s="395"/>
      <c r="H18" s="399">
        <f>SUM(H12:H17)</f>
        <v>509000</v>
      </c>
      <c r="I18" s="400"/>
      <c r="J18" s="401"/>
      <c r="K18" s="229" t="s">
        <v>8</v>
      </c>
    </row>
    <row r="19" spans="1:11" ht="25.5" thickTop="1" thickBot="1">
      <c r="A19" s="366"/>
      <c r="B19" s="369" t="str">
        <f>"("&amp;BAHTTEXT(H18)&amp;")"</f>
        <v>(ห้าแสนเก้าพันบาทถ้วน)</v>
      </c>
      <c r="C19" s="370"/>
      <c r="D19" s="370"/>
      <c r="E19" s="370"/>
      <c r="F19" s="370"/>
      <c r="G19" s="370"/>
      <c r="H19" s="370"/>
      <c r="I19" s="370"/>
      <c r="J19" s="370"/>
      <c r="K19" s="230"/>
    </row>
    <row r="20" spans="1:11" s="235" customFormat="1" ht="39.75" customHeight="1" thickTop="1">
      <c r="A20" s="353" t="s">
        <v>102</v>
      </c>
      <c r="B20" s="353"/>
      <c r="C20" s="353"/>
      <c r="D20" s="353"/>
      <c r="E20" s="356" t="s">
        <v>103</v>
      </c>
      <c r="F20" s="356"/>
      <c r="G20" s="231" t="s">
        <v>120</v>
      </c>
      <c r="H20" s="232"/>
      <c r="I20" s="233"/>
      <c r="J20" s="233"/>
      <c r="K20" s="234"/>
    </row>
    <row r="21" spans="1:11" ht="34.5" customHeight="1">
      <c r="A21" s="236"/>
      <c r="B21" s="360"/>
      <c r="C21" s="360"/>
      <c r="D21" s="360"/>
      <c r="E21" s="357" t="s">
        <v>136</v>
      </c>
      <c r="F21" s="357"/>
      <c r="G21" s="357"/>
      <c r="H21" s="357"/>
      <c r="I21" s="238"/>
      <c r="J21" s="238"/>
      <c r="K21" s="234"/>
    </row>
    <row r="22" spans="1:11" ht="31.5" customHeight="1">
      <c r="A22" s="353" t="s">
        <v>104</v>
      </c>
      <c r="B22" s="353"/>
      <c r="C22" s="353"/>
      <c r="D22" s="353"/>
      <c r="E22" s="356" t="s">
        <v>103</v>
      </c>
      <c r="F22" s="356"/>
      <c r="G22" s="238" t="s">
        <v>105</v>
      </c>
      <c r="H22" s="234"/>
      <c r="I22" s="233"/>
      <c r="J22" s="233"/>
      <c r="K22" s="234"/>
    </row>
    <row r="23" spans="1:11" ht="25.5" customHeight="1">
      <c r="A23" s="234"/>
      <c r="B23" s="358"/>
      <c r="C23" s="358"/>
      <c r="D23" s="358"/>
      <c r="E23" s="357" t="s">
        <v>136</v>
      </c>
      <c r="F23" s="357"/>
      <c r="G23" s="233"/>
      <c r="H23" s="234"/>
      <c r="I23" s="238"/>
      <c r="J23" s="238"/>
      <c r="K23" s="234"/>
    </row>
    <row r="24" spans="1:11" ht="41.25" customHeight="1">
      <c r="A24" s="353" t="s">
        <v>104</v>
      </c>
      <c r="B24" s="353"/>
      <c r="C24" s="353"/>
      <c r="D24" s="353"/>
      <c r="E24" s="356" t="s">
        <v>103</v>
      </c>
      <c r="F24" s="356"/>
      <c r="G24" s="354" t="s">
        <v>137</v>
      </c>
      <c r="H24" s="354"/>
      <c r="I24" s="354"/>
      <c r="J24" s="354"/>
      <c r="K24" s="354"/>
    </row>
    <row r="25" spans="1:11" ht="24" customHeight="1">
      <c r="A25" s="234"/>
      <c r="B25" s="358"/>
      <c r="C25" s="358"/>
      <c r="D25" s="358"/>
      <c r="E25" s="357" t="s">
        <v>365</v>
      </c>
      <c r="F25" s="357"/>
      <c r="G25" s="355"/>
      <c r="H25" s="355"/>
      <c r="I25" s="355"/>
      <c r="J25" s="355"/>
      <c r="K25" s="355"/>
    </row>
    <row r="26" spans="1:11" ht="24" customHeight="1">
      <c r="A26" s="353" t="s">
        <v>106</v>
      </c>
      <c r="B26" s="353"/>
      <c r="C26" s="353"/>
      <c r="D26" s="353"/>
      <c r="E26" s="356" t="s">
        <v>103</v>
      </c>
      <c r="F26" s="356"/>
      <c r="G26" s="354" t="s">
        <v>107</v>
      </c>
      <c r="H26" s="354"/>
      <c r="I26" s="354"/>
      <c r="J26" s="354"/>
      <c r="K26" s="354"/>
    </row>
    <row r="27" spans="1:11" ht="24" customHeight="1">
      <c r="A27" s="234"/>
      <c r="B27" s="358"/>
      <c r="C27" s="358"/>
      <c r="D27" s="358"/>
      <c r="E27" s="357" t="s">
        <v>366</v>
      </c>
      <c r="F27" s="357"/>
      <c r="G27" s="355"/>
      <c r="H27" s="355"/>
      <c r="I27" s="355"/>
      <c r="J27" s="355"/>
      <c r="K27" s="355"/>
    </row>
    <row r="28" spans="1:11" ht="39" customHeight="1">
      <c r="A28" s="353" t="s">
        <v>106</v>
      </c>
      <c r="B28" s="353"/>
      <c r="C28" s="353"/>
      <c r="D28" s="353"/>
      <c r="E28" s="356" t="s">
        <v>103</v>
      </c>
      <c r="F28" s="356"/>
      <c r="G28" s="354" t="s">
        <v>135</v>
      </c>
      <c r="H28" s="354"/>
      <c r="I28" s="354"/>
      <c r="J28" s="354"/>
      <c r="K28" s="354"/>
    </row>
    <row r="29" spans="1:11">
      <c r="A29" s="234"/>
      <c r="B29" s="358"/>
      <c r="C29" s="358"/>
      <c r="D29" s="358"/>
      <c r="E29" s="357" t="s">
        <v>367</v>
      </c>
      <c r="F29" s="357"/>
      <c r="G29" s="355"/>
      <c r="H29" s="355"/>
      <c r="I29" s="355"/>
      <c r="J29" s="355"/>
      <c r="K29" s="355"/>
    </row>
    <row r="30" spans="1:11" ht="30" customHeight="1">
      <c r="A30" s="234"/>
      <c r="B30" s="29"/>
      <c r="C30" s="29"/>
      <c r="D30" s="29"/>
      <c r="E30" s="237"/>
      <c r="F30" s="237"/>
      <c r="G30" s="239"/>
      <c r="H30" s="239"/>
      <c r="I30" s="239"/>
      <c r="J30" s="239"/>
      <c r="K30" s="239"/>
    </row>
    <row r="31" spans="1:11" ht="30" customHeight="1">
      <c r="A31" s="359" t="s">
        <v>138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spans="1:11">
      <c r="B32" s="353" t="s">
        <v>108</v>
      </c>
      <c r="C32" s="353"/>
      <c r="D32" s="353"/>
      <c r="E32" s="353"/>
      <c r="F32" s="353"/>
      <c r="G32" s="353"/>
      <c r="H32" s="353"/>
      <c r="I32" s="353"/>
      <c r="J32" s="353"/>
      <c r="K32" s="353"/>
    </row>
  </sheetData>
  <mergeCells count="67">
    <mergeCell ref="H16:J16"/>
    <mergeCell ref="A3:D3"/>
    <mergeCell ref="B4:F4"/>
    <mergeCell ref="B18:G18"/>
    <mergeCell ref="A2:K2"/>
    <mergeCell ref="A9:A10"/>
    <mergeCell ref="H13:J13"/>
    <mergeCell ref="B12:G12"/>
    <mergeCell ref="A7:D7"/>
    <mergeCell ref="H18:J18"/>
    <mergeCell ref="B17:G17"/>
    <mergeCell ref="H17:J17"/>
    <mergeCell ref="A8:K8"/>
    <mergeCell ref="A6:F6"/>
    <mergeCell ref="K9:K10"/>
    <mergeCell ref="J7:K7"/>
    <mergeCell ref="A18:A19"/>
    <mergeCell ref="E3:K3"/>
    <mergeCell ref="G6:H6"/>
    <mergeCell ref="I6:J6"/>
    <mergeCell ref="B19:J19"/>
    <mergeCell ref="H10:J10"/>
    <mergeCell ref="H12:J12"/>
    <mergeCell ref="H14:J14"/>
    <mergeCell ref="B9:G10"/>
    <mergeCell ref="H9:J9"/>
    <mergeCell ref="B11:G11"/>
    <mergeCell ref="B15:G15"/>
    <mergeCell ref="H15:J15"/>
    <mergeCell ref="B13:G13"/>
    <mergeCell ref="B14:G14"/>
    <mergeCell ref="B16:G16"/>
    <mergeCell ref="I4:K4"/>
    <mergeCell ref="C5:K5"/>
    <mergeCell ref="G7:I7"/>
    <mergeCell ref="A5:B5"/>
    <mergeCell ref="H11:J11"/>
    <mergeCell ref="G4:H4"/>
    <mergeCell ref="G29:K29"/>
    <mergeCell ref="A31:K31"/>
    <mergeCell ref="E28:F28"/>
    <mergeCell ref="B29:D29"/>
    <mergeCell ref="E29:F29"/>
    <mergeCell ref="A20:D20"/>
    <mergeCell ref="G21:H21"/>
    <mergeCell ref="G27:K27"/>
    <mergeCell ref="E21:F21"/>
    <mergeCell ref="E20:F20"/>
    <mergeCell ref="E22:F22"/>
    <mergeCell ref="B21:D21"/>
    <mergeCell ref="B23:D23"/>
    <mergeCell ref="B32:K32"/>
    <mergeCell ref="A22:D22"/>
    <mergeCell ref="A24:D24"/>
    <mergeCell ref="G24:K24"/>
    <mergeCell ref="G25:K25"/>
    <mergeCell ref="A28:D28"/>
    <mergeCell ref="E24:F24"/>
    <mergeCell ref="E25:F25"/>
    <mergeCell ref="E23:F23"/>
    <mergeCell ref="A26:D26"/>
    <mergeCell ref="G28:K28"/>
    <mergeCell ref="B25:D25"/>
    <mergeCell ref="E26:F26"/>
    <mergeCell ref="G26:K26"/>
    <mergeCell ref="B27:D27"/>
    <mergeCell ref="E27:F27"/>
  </mergeCells>
  <phoneticPr fontId="4" type="noConversion"/>
  <pageMargins left="0.98425196850393704" right="0.6692913385826772" top="0.98425196850393704" bottom="0.78740157480314965" header="0.70866141732283472" footer="0.51181102362204722"/>
  <pageSetup paperSize="9" scale="83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37"/>
  <sheetViews>
    <sheetView view="pageBreakPreview" topLeftCell="A16" zoomScale="90" zoomScaleNormal="90" zoomScaleSheetLayoutView="90" workbookViewId="0">
      <selection activeCell="I36" sqref="I36"/>
    </sheetView>
  </sheetViews>
  <sheetFormatPr defaultColWidth="10.28515625" defaultRowHeight="24"/>
  <cols>
    <col min="1" max="1" width="9.140625" style="78" customWidth="1"/>
    <col min="2" max="2" width="9.85546875" style="78" customWidth="1"/>
    <col min="3" max="3" width="7.7109375" style="78" customWidth="1"/>
    <col min="4" max="4" width="4.140625" style="78" customWidth="1"/>
    <col min="5" max="5" width="10" style="78" customWidth="1"/>
    <col min="6" max="6" width="6.7109375" style="78" customWidth="1"/>
    <col min="7" max="7" width="13.140625" style="78" customWidth="1"/>
    <col min="8" max="8" width="3.140625" style="78" customWidth="1"/>
    <col min="9" max="9" width="7.5703125" style="78" customWidth="1"/>
    <col min="10" max="10" width="7.5703125" style="165" customWidth="1"/>
    <col min="11" max="11" width="8" style="78" customWidth="1"/>
    <col min="12" max="12" width="8.28515625" style="78" customWidth="1"/>
    <col min="13" max="13" width="12.85546875" style="78" hidden="1" customWidth="1"/>
    <col min="14" max="15" width="10.28515625" style="78" hidden="1" customWidth="1"/>
    <col min="16" max="16" width="20.85546875" style="78" hidden="1" customWidth="1"/>
    <col min="17" max="17" width="13.28515625" style="78" hidden="1" customWidth="1"/>
    <col min="18" max="20" width="10.28515625" style="78" hidden="1" customWidth="1"/>
    <col min="21" max="21" width="23" style="79" hidden="1" customWidth="1"/>
    <col min="22" max="23" width="10.28515625" style="78" hidden="1" customWidth="1"/>
    <col min="24" max="24" width="23.140625" style="78" hidden="1" customWidth="1"/>
    <col min="25" max="25" width="16.42578125" style="78" hidden="1" customWidth="1"/>
    <col min="26" max="26" width="0.28515625" style="78" customWidth="1"/>
    <col min="27" max="29" width="10.28515625" style="78" customWidth="1"/>
    <col min="30" max="16384" width="10.28515625" style="78"/>
  </cols>
  <sheetData>
    <row r="1" spans="1:25" ht="10.1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25" ht="27.75">
      <c r="A2" s="449" t="s">
        <v>42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81"/>
      <c r="N2" s="81"/>
      <c r="O2" s="81"/>
    </row>
    <row r="3" spans="1:25" s="87" customFormat="1">
      <c r="A3" s="82" t="str">
        <f>+ปร.6!A3</f>
        <v>งานปรับปรุง/ซ่อมแซม</v>
      </c>
      <c r="B3" s="82"/>
      <c r="C3" s="83" t="str">
        <f>'ปร.4(ก)'!E2</f>
        <v>อาคาร........</v>
      </c>
      <c r="D3" s="82"/>
      <c r="E3" s="82"/>
      <c r="F3" s="82"/>
      <c r="G3" s="82"/>
      <c r="H3" s="82"/>
      <c r="I3" s="82"/>
      <c r="J3" s="82"/>
      <c r="K3" s="82"/>
      <c r="L3" s="82"/>
      <c r="M3" s="84"/>
      <c r="N3" s="85"/>
      <c r="O3" s="84"/>
      <c r="P3" s="83"/>
      <c r="Q3" s="86"/>
      <c r="U3" s="88"/>
    </row>
    <row r="4" spans="1:25" s="87" customFormat="1">
      <c r="A4" s="82" t="s">
        <v>66</v>
      </c>
      <c r="B4" s="82"/>
      <c r="C4" s="450" t="str">
        <f>'ปร.4(ก)'!B3</f>
        <v>โรงเรียน......</v>
      </c>
      <c r="D4" s="450"/>
      <c r="E4" s="450"/>
      <c r="F4" s="450"/>
      <c r="G4" s="450"/>
      <c r="H4" s="450"/>
      <c r="I4" s="450"/>
      <c r="J4" s="247" t="s">
        <v>139</v>
      </c>
      <c r="K4" s="450" t="str">
        <f>'ปร.4(ก)'!J3</f>
        <v>นครสวรรค์ เขต 2</v>
      </c>
      <c r="L4" s="450"/>
      <c r="M4" s="84"/>
      <c r="N4" s="90"/>
      <c r="O4" s="89"/>
      <c r="Q4" s="86"/>
      <c r="U4" s="88"/>
    </row>
    <row r="5" spans="1:25" s="87" customFormat="1">
      <c r="A5" s="82" t="s">
        <v>0</v>
      </c>
      <c r="B5" s="91"/>
      <c r="C5" s="84" t="str">
        <f>+ปร.6!C5</f>
        <v>โรงเรียน......</v>
      </c>
      <c r="D5" s="84"/>
      <c r="E5" s="84"/>
      <c r="F5" s="84"/>
      <c r="G5" s="84"/>
      <c r="H5" s="84"/>
      <c r="I5" s="84"/>
      <c r="J5" s="92"/>
      <c r="K5" s="92"/>
      <c r="L5" s="92"/>
      <c r="M5" s="84"/>
      <c r="N5" s="85"/>
      <c r="O5" s="84"/>
      <c r="Q5" s="86"/>
      <c r="U5" s="88"/>
    </row>
    <row r="6" spans="1:25" s="87" customFormat="1" ht="9.9499999999999993" customHeight="1" thickBot="1">
      <c r="A6" s="451"/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84"/>
      <c r="N6" s="85"/>
      <c r="O6" s="84"/>
      <c r="Q6" s="86"/>
      <c r="U6" s="88"/>
    </row>
    <row r="7" spans="1:25" ht="21.75" customHeight="1">
      <c r="A7" s="443" t="s">
        <v>5</v>
      </c>
      <c r="B7" s="444"/>
      <c r="C7" s="444"/>
      <c r="D7" s="444"/>
      <c r="E7" s="444"/>
      <c r="F7" s="444"/>
      <c r="G7" s="444"/>
      <c r="H7" s="444"/>
      <c r="I7" s="444"/>
      <c r="J7" s="444"/>
      <c r="K7" s="93" t="s">
        <v>30</v>
      </c>
      <c r="L7" s="447" t="s">
        <v>31</v>
      </c>
    </row>
    <row r="8" spans="1:25" ht="21.75" customHeight="1" thickBot="1">
      <c r="A8" s="445"/>
      <c r="B8" s="446"/>
      <c r="C8" s="446"/>
      <c r="D8" s="446"/>
      <c r="E8" s="446"/>
      <c r="F8" s="446"/>
      <c r="G8" s="446"/>
      <c r="H8" s="446"/>
      <c r="I8" s="446"/>
      <c r="J8" s="446"/>
      <c r="K8" s="94" t="s">
        <v>32</v>
      </c>
      <c r="L8" s="448"/>
      <c r="U8" s="79">
        <v>0</v>
      </c>
      <c r="V8" s="78">
        <f>V9</f>
        <v>1.3090999999999999</v>
      </c>
      <c r="X8" s="95">
        <v>0</v>
      </c>
      <c r="Y8" s="96">
        <v>500000</v>
      </c>
    </row>
    <row r="9" spans="1:25" ht="24.75" thickBot="1">
      <c r="A9" s="441"/>
      <c r="B9" s="424" t="s">
        <v>67</v>
      </c>
      <c r="C9" s="424"/>
      <c r="D9" s="424"/>
      <c r="E9" s="424"/>
      <c r="F9" s="424"/>
      <c r="G9" s="424"/>
      <c r="H9" s="424"/>
      <c r="I9" s="424"/>
      <c r="J9" s="97">
        <v>0</v>
      </c>
      <c r="K9" s="98" t="s">
        <v>33</v>
      </c>
      <c r="L9" s="99">
        <f t="shared" ref="L9:L32" si="0">V9</f>
        <v>1.3090999999999999</v>
      </c>
      <c r="P9" s="100">
        <f>+Sheet1!G2</f>
        <v>388968</v>
      </c>
      <c r="Q9" s="101"/>
      <c r="U9" s="102">
        <v>500000</v>
      </c>
      <c r="V9" s="103">
        <f>+Sheet1!H6</f>
        <v>1.3090999999999999</v>
      </c>
      <c r="X9" s="96">
        <v>500000</v>
      </c>
      <c r="Y9" s="96">
        <v>1000000</v>
      </c>
    </row>
    <row r="10" spans="1:25" ht="24.75" thickBot="1">
      <c r="A10" s="441"/>
      <c r="B10" s="424" t="s">
        <v>68</v>
      </c>
      <c r="C10" s="424"/>
      <c r="D10" s="424"/>
      <c r="E10" s="424"/>
      <c r="F10" s="424"/>
      <c r="G10" s="424"/>
      <c r="H10" s="424"/>
      <c r="I10" s="424"/>
      <c r="J10" s="97">
        <v>0</v>
      </c>
      <c r="K10" s="104">
        <v>1</v>
      </c>
      <c r="L10" s="99">
        <f t="shared" si="0"/>
        <v>1.3067</v>
      </c>
      <c r="U10" s="105">
        <v>1000000</v>
      </c>
      <c r="V10" s="106">
        <f>+Sheet1!H7</f>
        <v>1.3067</v>
      </c>
      <c r="X10" s="96">
        <v>1000000</v>
      </c>
      <c r="Y10" s="96">
        <v>2000000</v>
      </c>
    </row>
    <row r="11" spans="1:25" s="107" customFormat="1" ht="24.75" thickBot="1">
      <c r="A11" s="441"/>
      <c r="B11" s="424" t="s">
        <v>69</v>
      </c>
      <c r="C11" s="424"/>
      <c r="D11" s="424"/>
      <c r="E11" s="424"/>
      <c r="F11" s="424"/>
      <c r="G11" s="424"/>
      <c r="H11" s="424"/>
      <c r="I11" s="424"/>
      <c r="J11" s="97">
        <v>0.06</v>
      </c>
      <c r="K11" s="104">
        <v>2</v>
      </c>
      <c r="L11" s="99">
        <f t="shared" si="0"/>
        <v>1.3050999999999999</v>
      </c>
      <c r="N11" s="81"/>
      <c r="O11" s="108" t="s">
        <v>49</v>
      </c>
      <c r="P11" s="109">
        <f>P9</f>
        <v>388968</v>
      </c>
      <c r="Q11" s="78"/>
      <c r="S11" s="110"/>
      <c r="U11" s="105">
        <v>2000000</v>
      </c>
      <c r="V11" s="111">
        <f>+Sheet1!H8</f>
        <v>1.3050999999999999</v>
      </c>
      <c r="X11" s="96">
        <v>2000000</v>
      </c>
      <c r="Y11" s="96">
        <v>5000000</v>
      </c>
    </row>
    <row r="12" spans="1:25" s="107" customFormat="1" ht="24.75" thickBot="1">
      <c r="A12" s="442"/>
      <c r="B12" s="425" t="s">
        <v>70</v>
      </c>
      <c r="C12" s="425"/>
      <c r="D12" s="425"/>
      <c r="E12" s="425"/>
      <c r="F12" s="425"/>
      <c r="G12" s="425"/>
      <c r="H12" s="425"/>
      <c r="I12" s="425"/>
      <c r="J12" s="97">
        <v>7.0000000000000007E-2</v>
      </c>
      <c r="K12" s="104">
        <v>5</v>
      </c>
      <c r="L12" s="99">
        <f t="shared" si="0"/>
        <v>1.302</v>
      </c>
      <c r="N12" s="81"/>
      <c r="O12" s="112" t="s">
        <v>51</v>
      </c>
      <c r="P12" s="113">
        <f>VLOOKUP(P9,U8:V32,1)</f>
        <v>0</v>
      </c>
      <c r="Q12" s="114" t="s">
        <v>53</v>
      </c>
      <c r="R12" s="115">
        <f>VLOOKUP(P12,U8:V32,2)</f>
        <v>1.3090999999999999</v>
      </c>
      <c r="U12" s="105">
        <v>5000000</v>
      </c>
      <c r="V12" s="106">
        <f>+Sheet1!H9</f>
        <v>1.302</v>
      </c>
      <c r="X12" s="96">
        <v>5000000</v>
      </c>
      <c r="Y12" s="116">
        <v>10000000</v>
      </c>
    </row>
    <row r="13" spans="1:25" s="107" customFormat="1" ht="21.75" customHeight="1" thickBot="1">
      <c r="A13" s="426" t="s">
        <v>34</v>
      </c>
      <c r="B13" s="427"/>
      <c r="C13" s="427"/>
      <c r="D13" s="427"/>
      <c r="E13" s="427"/>
      <c r="F13" s="427"/>
      <c r="G13" s="427"/>
      <c r="H13" s="427"/>
      <c r="I13" s="427"/>
      <c r="J13" s="428"/>
      <c r="K13" s="117">
        <v>10</v>
      </c>
      <c r="L13" s="99">
        <f t="shared" si="0"/>
        <v>1.296</v>
      </c>
      <c r="N13" s="81"/>
      <c r="O13" s="118" t="s">
        <v>52</v>
      </c>
      <c r="P13" s="119">
        <f>VLOOKUP(P12,X8:Y32,2)</f>
        <v>500000</v>
      </c>
      <c r="Q13" s="120" t="s">
        <v>54</v>
      </c>
      <c r="R13" s="121">
        <f>VLOOKUP(P13,U8:V32,2)</f>
        <v>1.3090999999999999</v>
      </c>
      <c r="U13" s="122">
        <v>10000000</v>
      </c>
      <c r="V13" s="111">
        <f>+Sheet1!H10</f>
        <v>1.296</v>
      </c>
      <c r="X13" s="116">
        <v>10000000</v>
      </c>
      <c r="Y13" s="116">
        <v>15000000</v>
      </c>
    </row>
    <row r="14" spans="1:25" s="107" customFormat="1" ht="21.75" customHeight="1">
      <c r="A14" s="429"/>
      <c r="B14" s="430"/>
      <c r="C14" s="430"/>
      <c r="D14" s="430"/>
      <c r="E14" s="430"/>
      <c r="F14" s="430"/>
      <c r="G14" s="430"/>
      <c r="H14" s="430"/>
      <c r="I14" s="430"/>
      <c r="J14" s="431"/>
      <c r="K14" s="117">
        <v>15</v>
      </c>
      <c r="L14" s="99">
        <f t="shared" si="0"/>
        <v>1.2611000000000001</v>
      </c>
      <c r="N14" s="78"/>
      <c r="Q14" s="78"/>
      <c r="U14" s="122">
        <v>15000000</v>
      </c>
      <c r="V14" s="106">
        <f>+Sheet1!H11</f>
        <v>1.2611000000000001</v>
      </c>
      <c r="X14" s="116">
        <v>15000000</v>
      </c>
      <c r="Y14" s="96">
        <v>20000000</v>
      </c>
    </row>
    <row r="15" spans="1:25" s="107" customFormat="1" ht="21.75" customHeight="1">
      <c r="A15" s="426" t="s">
        <v>43</v>
      </c>
      <c r="B15" s="427"/>
      <c r="C15" s="427"/>
      <c r="D15" s="427"/>
      <c r="E15" s="432" t="s">
        <v>45</v>
      </c>
      <c r="F15" s="440" t="s">
        <v>130</v>
      </c>
      <c r="G15" s="427"/>
      <c r="H15" s="427"/>
      <c r="I15" s="432" t="s">
        <v>44</v>
      </c>
      <c r="J15" s="435"/>
      <c r="K15" s="104">
        <v>20</v>
      </c>
      <c r="L15" s="99">
        <f t="shared" si="0"/>
        <v>1.2535000000000001</v>
      </c>
      <c r="N15" s="78"/>
      <c r="Q15" s="78"/>
      <c r="U15" s="105">
        <v>20000000</v>
      </c>
      <c r="V15" s="111">
        <f>+Sheet1!H12</f>
        <v>1.2535000000000001</v>
      </c>
      <c r="X15" s="96">
        <v>20000000</v>
      </c>
      <c r="Y15" s="96">
        <v>25000000</v>
      </c>
    </row>
    <row r="16" spans="1:25" s="107" customFormat="1" ht="21" customHeight="1">
      <c r="A16" s="438"/>
      <c r="B16" s="439"/>
      <c r="C16" s="439"/>
      <c r="D16" s="439"/>
      <c r="E16" s="433"/>
      <c r="F16" s="430"/>
      <c r="G16" s="430"/>
      <c r="H16" s="430"/>
      <c r="I16" s="433"/>
      <c r="J16" s="419"/>
      <c r="K16" s="104">
        <v>25</v>
      </c>
      <c r="L16" s="99">
        <f t="shared" si="0"/>
        <v>1.2264999999999999</v>
      </c>
      <c r="N16" s="78"/>
      <c r="Q16" s="78" t="s">
        <v>50</v>
      </c>
      <c r="U16" s="105">
        <v>25000000</v>
      </c>
      <c r="V16" s="106">
        <f>+Sheet1!H13</f>
        <v>1.2264999999999999</v>
      </c>
      <c r="X16" s="96">
        <v>25000000</v>
      </c>
      <c r="Y16" s="96">
        <v>30000000</v>
      </c>
    </row>
    <row r="17" spans="1:25" s="107" customFormat="1" ht="21" customHeight="1">
      <c r="A17" s="429"/>
      <c r="B17" s="430"/>
      <c r="C17" s="430"/>
      <c r="D17" s="430"/>
      <c r="E17" s="434"/>
      <c r="F17" s="437" t="s">
        <v>35</v>
      </c>
      <c r="G17" s="437"/>
      <c r="H17" s="437"/>
      <c r="I17" s="434"/>
      <c r="J17" s="436"/>
      <c r="K17" s="104">
        <v>30</v>
      </c>
      <c r="L17" s="99">
        <f t="shared" si="0"/>
        <v>1.2181</v>
      </c>
      <c r="N17" s="78"/>
      <c r="Q17" s="78"/>
      <c r="R17" s="107" t="s">
        <v>50</v>
      </c>
      <c r="U17" s="105">
        <v>30000000</v>
      </c>
      <c r="V17" s="111">
        <f>+Sheet1!H14</f>
        <v>1.2181</v>
      </c>
      <c r="X17" s="96">
        <v>30000000</v>
      </c>
      <c r="Y17" s="96">
        <v>40000000</v>
      </c>
    </row>
    <row r="18" spans="1:25" s="107" customFormat="1" ht="24.75" thickBot="1">
      <c r="A18" s="411" t="s">
        <v>55</v>
      </c>
      <c r="B18" s="124" t="s">
        <v>36</v>
      </c>
      <c r="C18" s="124"/>
      <c r="D18" s="124"/>
      <c r="E18" s="124"/>
      <c r="F18" s="124"/>
      <c r="G18" s="125" t="s">
        <v>56</v>
      </c>
      <c r="H18" s="414">
        <f>+Sheet1!G2</f>
        <v>388968</v>
      </c>
      <c r="I18" s="415"/>
      <c r="J18" s="416"/>
      <c r="K18" s="104">
        <v>40</v>
      </c>
      <c r="L18" s="99">
        <f t="shared" si="0"/>
        <v>1.2177</v>
      </c>
      <c r="N18" s="78"/>
      <c r="Q18" s="78"/>
      <c r="U18" s="105">
        <v>40000000</v>
      </c>
      <c r="V18" s="106">
        <f>+Sheet1!H15</f>
        <v>1.2177</v>
      </c>
      <c r="X18" s="96">
        <v>40000000</v>
      </c>
      <c r="Y18" s="96">
        <v>50000000</v>
      </c>
    </row>
    <row r="19" spans="1:25" s="107" customFormat="1" ht="24.75" thickBot="1">
      <c r="A19" s="412"/>
      <c r="B19" s="127" t="s">
        <v>37</v>
      </c>
      <c r="C19" s="127"/>
      <c r="D19" s="127"/>
      <c r="E19" s="127"/>
      <c r="F19" s="127"/>
      <c r="G19" s="128" t="s">
        <v>56</v>
      </c>
      <c r="H19" s="417">
        <f>P12</f>
        <v>0</v>
      </c>
      <c r="I19" s="418"/>
      <c r="J19" s="419"/>
      <c r="K19" s="104">
        <v>50</v>
      </c>
      <c r="L19" s="99">
        <f t="shared" si="0"/>
        <v>1.2176</v>
      </c>
      <c r="N19" s="78"/>
      <c r="P19" s="129">
        <f>+(($C$24-$E$24)*($G$24-$I$24))/($E$25-$G$25)</f>
        <v>0</v>
      </c>
      <c r="Q19" s="78"/>
      <c r="U19" s="105">
        <v>50000000</v>
      </c>
      <c r="V19" s="111">
        <f>+Sheet1!H16</f>
        <v>1.2176</v>
      </c>
      <c r="X19" s="96">
        <v>50000000</v>
      </c>
      <c r="Y19" s="96">
        <v>60000000</v>
      </c>
    </row>
    <row r="20" spans="1:25" s="107" customFormat="1" ht="24.75" thickBot="1">
      <c r="A20" s="412"/>
      <c r="B20" s="127" t="s">
        <v>38</v>
      </c>
      <c r="C20" s="127"/>
      <c r="D20" s="127"/>
      <c r="E20" s="127"/>
      <c r="F20" s="127"/>
      <c r="G20" s="128" t="s">
        <v>56</v>
      </c>
      <c r="H20" s="417">
        <f>P13</f>
        <v>500000</v>
      </c>
      <c r="I20" s="418"/>
      <c r="J20" s="419"/>
      <c r="K20" s="104">
        <v>60</v>
      </c>
      <c r="L20" s="99">
        <f t="shared" si="0"/>
        <v>1.2078</v>
      </c>
      <c r="N20" s="78"/>
      <c r="P20" s="130">
        <f>ROUNDDOWN(P19,4)</f>
        <v>0</v>
      </c>
      <c r="Q20" s="131"/>
      <c r="U20" s="105">
        <v>60000000</v>
      </c>
      <c r="V20" s="106">
        <f>+Sheet1!H17</f>
        <v>1.2078</v>
      </c>
      <c r="X20" s="96">
        <v>60000000</v>
      </c>
      <c r="Y20" s="96">
        <v>70000000</v>
      </c>
    </row>
    <row r="21" spans="1:25" s="107" customFormat="1" ht="24.75" thickBot="1">
      <c r="A21" s="412"/>
      <c r="B21" s="127" t="s">
        <v>39</v>
      </c>
      <c r="C21" s="127"/>
      <c r="D21" s="127"/>
      <c r="E21" s="127"/>
      <c r="F21" s="127"/>
      <c r="G21" s="128" t="s">
        <v>56</v>
      </c>
      <c r="H21" s="420">
        <f>R12</f>
        <v>1.3090999999999999</v>
      </c>
      <c r="I21" s="420"/>
      <c r="J21" s="421"/>
      <c r="K21" s="104">
        <v>70</v>
      </c>
      <c r="L21" s="99">
        <f t="shared" si="0"/>
        <v>1.2067000000000001</v>
      </c>
      <c r="N21" s="78"/>
      <c r="P21" s="132">
        <f>+A24-P20</f>
        <v>1.3090999999999999</v>
      </c>
      <c r="Q21" s="78"/>
      <c r="U21" s="105">
        <v>70000000</v>
      </c>
      <c r="V21" s="133">
        <f>+Sheet1!H18</f>
        <v>1.2067000000000001</v>
      </c>
      <c r="X21" s="96">
        <v>70000000</v>
      </c>
      <c r="Y21" s="96">
        <v>80000000</v>
      </c>
    </row>
    <row r="22" spans="1:25" s="107" customFormat="1">
      <c r="A22" s="413"/>
      <c r="B22" s="134" t="s">
        <v>40</v>
      </c>
      <c r="C22" s="134"/>
      <c r="D22" s="134"/>
      <c r="E22" s="134"/>
      <c r="F22" s="134"/>
      <c r="G22" s="135" t="s">
        <v>56</v>
      </c>
      <c r="H22" s="422">
        <f>R13</f>
        <v>1.3090999999999999</v>
      </c>
      <c r="I22" s="422"/>
      <c r="J22" s="423"/>
      <c r="K22" s="104">
        <v>80</v>
      </c>
      <c r="L22" s="99">
        <f t="shared" si="0"/>
        <v>1.2067000000000001</v>
      </c>
      <c r="N22" s="78"/>
      <c r="Q22" s="136"/>
      <c r="U22" s="105">
        <v>80000000</v>
      </c>
      <c r="V22" s="106">
        <f>+Sheet1!H19</f>
        <v>1.2067000000000001</v>
      </c>
      <c r="X22" s="96">
        <v>80000000</v>
      </c>
      <c r="Y22" s="96">
        <v>90000000</v>
      </c>
    </row>
    <row r="23" spans="1:25" s="107" customFormat="1">
      <c r="A23" s="137"/>
      <c r="B23" s="138" t="s">
        <v>57</v>
      </c>
      <c r="C23" s="139"/>
      <c r="D23" s="139"/>
      <c r="E23" s="139"/>
      <c r="F23" s="139"/>
      <c r="G23" s="139"/>
      <c r="H23" s="139"/>
      <c r="I23" s="139"/>
      <c r="J23" s="140"/>
      <c r="K23" s="104">
        <v>90</v>
      </c>
      <c r="L23" s="99">
        <f t="shared" si="0"/>
        <v>1.2065999999999999</v>
      </c>
      <c r="N23" s="78"/>
      <c r="Q23" s="78"/>
      <c r="U23" s="105">
        <v>90000000</v>
      </c>
      <c r="V23" s="111">
        <f>+Sheet1!H20</f>
        <v>1.2065999999999999</v>
      </c>
      <c r="X23" s="96">
        <v>90000000</v>
      </c>
      <c r="Y23" s="96">
        <v>100000000</v>
      </c>
    </row>
    <row r="24" spans="1:25" s="107" customFormat="1">
      <c r="A24" s="141">
        <f>R12</f>
        <v>1.3090999999999999</v>
      </c>
      <c r="B24" s="142" t="s">
        <v>63</v>
      </c>
      <c r="C24" s="143">
        <f>R12</f>
        <v>1.3090999999999999</v>
      </c>
      <c r="D24" s="143" t="s">
        <v>29</v>
      </c>
      <c r="E24" s="144">
        <f>R13</f>
        <v>1.3090999999999999</v>
      </c>
      <c r="F24" s="145" t="s">
        <v>60</v>
      </c>
      <c r="G24" s="145">
        <f>P11</f>
        <v>388968</v>
      </c>
      <c r="H24" s="145" t="s">
        <v>29</v>
      </c>
      <c r="I24" s="146">
        <f>P12</f>
        <v>0</v>
      </c>
      <c r="J24" s="147" t="s">
        <v>59</v>
      </c>
      <c r="K24" s="104">
        <v>100</v>
      </c>
      <c r="L24" s="99">
        <f t="shared" si="0"/>
        <v>1.2065999999999999</v>
      </c>
      <c r="N24" s="78"/>
      <c r="U24" s="105">
        <v>100000000</v>
      </c>
      <c r="V24" s="106">
        <f>+Sheet1!H21</f>
        <v>1.2065999999999999</v>
      </c>
      <c r="X24" s="96">
        <v>100000000</v>
      </c>
      <c r="Y24" s="96">
        <v>150000000</v>
      </c>
    </row>
    <row r="25" spans="1:25" s="107" customFormat="1">
      <c r="A25" s="126"/>
      <c r="B25" s="148"/>
      <c r="C25" s="148"/>
      <c r="D25" s="142" t="s">
        <v>58</v>
      </c>
      <c r="E25" s="149">
        <f>P13</f>
        <v>500000</v>
      </c>
      <c r="F25" s="148" t="s">
        <v>29</v>
      </c>
      <c r="G25" s="149">
        <f>P12</f>
        <v>0</v>
      </c>
      <c r="H25" s="150" t="s">
        <v>59</v>
      </c>
      <c r="I25" s="148"/>
      <c r="J25" s="151"/>
      <c r="K25" s="104">
        <v>150</v>
      </c>
      <c r="L25" s="99">
        <f t="shared" si="0"/>
        <v>1.2039</v>
      </c>
      <c r="N25" s="78"/>
      <c r="Q25" s="78"/>
      <c r="U25" s="105">
        <v>150000000</v>
      </c>
      <c r="V25" s="111">
        <f>+Sheet1!H22</f>
        <v>1.2039</v>
      </c>
      <c r="X25" s="96">
        <v>150000000</v>
      </c>
      <c r="Y25" s="96">
        <v>200000000</v>
      </c>
    </row>
    <row r="26" spans="1:25" s="107" customFormat="1" ht="21.75" customHeight="1">
      <c r="A26" s="126"/>
      <c r="B26" s="142"/>
      <c r="C26" s="142"/>
      <c r="D26" s="142"/>
      <c r="E26" s="142"/>
      <c r="F26" s="152"/>
      <c r="G26" s="152"/>
      <c r="H26" s="152"/>
      <c r="I26" s="152"/>
      <c r="J26" s="153"/>
      <c r="K26" s="104">
        <v>200</v>
      </c>
      <c r="L26" s="99">
        <f t="shared" si="0"/>
        <v>1.2039</v>
      </c>
      <c r="N26" s="78"/>
      <c r="Q26" s="81"/>
      <c r="R26" s="154"/>
      <c r="U26" s="105">
        <v>200000000</v>
      </c>
      <c r="V26" s="106">
        <f>+Sheet1!H23</f>
        <v>1.2039</v>
      </c>
      <c r="X26" s="96">
        <v>200000000</v>
      </c>
      <c r="Y26" s="96">
        <v>250000000</v>
      </c>
    </row>
    <row r="27" spans="1:25" s="107" customFormat="1">
      <c r="A27" s="126"/>
      <c r="B27" s="148"/>
      <c r="C27" s="155" t="s">
        <v>61</v>
      </c>
      <c r="D27" s="148"/>
      <c r="E27" s="148"/>
      <c r="F27" s="148"/>
      <c r="G27" s="149">
        <f>P9</f>
        <v>388968</v>
      </c>
      <c r="H27" s="148"/>
      <c r="I27" s="150" t="s">
        <v>46</v>
      </c>
      <c r="J27" s="148"/>
      <c r="K27" s="104">
        <v>250</v>
      </c>
      <c r="L27" s="99">
        <f t="shared" si="0"/>
        <v>1.2031000000000001</v>
      </c>
      <c r="N27" s="78"/>
      <c r="Q27" s="81"/>
      <c r="R27" s="154"/>
      <c r="U27" s="105">
        <v>250000000</v>
      </c>
      <c r="V27" s="111">
        <f>+Sheet1!H24</f>
        <v>1.2031000000000001</v>
      </c>
      <c r="X27" s="96">
        <v>250000000</v>
      </c>
      <c r="Y27" s="96">
        <v>300000000</v>
      </c>
    </row>
    <row r="28" spans="1:25" s="107" customFormat="1" ht="24.75" thickBot="1">
      <c r="A28" s="126"/>
      <c r="B28" s="123"/>
      <c r="C28" s="155" t="s">
        <v>62</v>
      </c>
      <c r="D28" s="123"/>
      <c r="E28" s="123"/>
      <c r="F28" s="123"/>
      <c r="G28" s="156">
        <f>+P21</f>
        <v>1.3090999999999999</v>
      </c>
      <c r="H28" s="123"/>
      <c r="I28" s="123"/>
      <c r="J28" s="123"/>
      <c r="K28" s="104">
        <v>300</v>
      </c>
      <c r="L28" s="99">
        <f t="shared" si="0"/>
        <v>1.1969000000000001</v>
      </c>
      <c r="N28" s="78"/>
      <c r="Q28" s="81"/>
      <c r="R28" s="154"/>
      <c r="U28" s="105">
        <v>300000000</v>
      </c>
      <c r="V28" s="106">
        <f>+Sheet1!H25</f>
        <v>1.1969000000000001</v>
      </c>
      <c r="X28" s="96">
        <v>300000000</v>
      </c>
      <c r="Y28" s="96">
        <v>350000000</v>
      </c>
    </row>
    <row r="29" spans="1:25" s="107" customFormat="1" ht="24.75" thickTop="1">
      <c r="A29" s="126"/>
      <c r="B29" s="123"/>
      <c r="C29" s="123"/>
      <c r="D29" s="123"/>
      <c r="E29" s="123"/>
      <c r="F29" s="123"/>
      <c r="G29" s="123"/>
      <c r="H29" s="123"/>
      <c r="I29" s="123"/>
      <c r="J29" s="123"/>
      <c r="K29" s="104">
        <v>350</v>
      </c>
      <c r="L29" s="99">
        <f t="shared" si="0"/>
        <v>1.1883999999999999</v>
      </c>
      <c r="N29" s="78"/>
      <c r="Q29" s="81"/>
      <c r="R29" s="157"/>
      <c r="U29" s="105">
        <v>350000000</v>
      </c>
      <c r="V29" s="111">
        <f>+Sheet1!H26</f>
        <v>1.1883999999999999</v>
      </c>
      <c r="X29" s="96">
        <v>350000000</v>
      </c>
      <c r="Y29" s="96">
        <v>400000000</v>
      </c>
    </row>
    <row r="30" spans="1:25" s="107" customFormat="1">
      <c r="A30" s="126"/>
      <c r="B30" s="123"/>
      <c r="C30" s="123"/>
      <c r="D30" s="123"/>
      <c r="E30" s="123"/>
      <c r="F30" s="123"/>
      <c r="G30" s="123"/>
      <c r="H30" s="123"/>
      <c r="I30" s="123" t="s">
        <v>50</v>
      </c>
      <c r="J30" s="123"/>
      <c r="K30" s="104">
        <v>400</v>
      </c>
      <c r="L30" s="99">
        <f t="shared" si="0"/>
        <v>1.1877</v>
      </c>
      <c r="N30" s="78"/>
      <c r="Q30" s="81"/>
      <c r="R30" s="154"/>
      <c r="U30" s="105">
        <v>400000000</v>
      </c>
      <c r="V30" s="106">
        <f>+Sheet1!H27</f>
        <v>1.1877</v>
      </c>
      <c r="X30" s="96">
        <v>400000000</v>
      </c>
      <c r="Y30" s="96">
        <v>500000000</v>
      </c>
    </row>
    <row r="31" spans="1:25" s="107" customFormat="1">
      <c r="A31" s="126"/>
      <c r="B31" s="123"/>
      <c r="C31" s="123"/>
      <c r="D31" s="123"/>
      <c r="E31" s="123"/>
      <c r="F31" s="123"/>
      <c r="G31" s="123"/>
      <c r="H31" s="123"/>
      <c r="I31" s="123"/>
      <c r="J31" s="123"/>
      <c r="K31" s="104">
        <v>500</v>
      </c>
      <c r="L31" s="99">
        <f t="shared" si="0"/>
        <v>1.1871</v>
      </c>
      <c r="N31" s="78"/>
      <c r="Q31" s="81"/>
      <c r="R31" s="154"/>
      <c r="U31" s="105">
        <v>500000000</v>
      </c>
      <c r="V31" s="111">
        <f>+Sheet1!H28</f>
        <v>1.1871</v>
      </c>
      <c r="X31" s="96">
        <v>500000000</v>
      </c>
      <c r="Y31" s="96">
        <v>500000001</v>
      </c>
    </row>
    <row r="32" spans="1:25" s="107" customFormat="1" ht="24.75" thickBot="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60" t="s">
        <v>41</v>
      </c>
      <c r="L32" s="161">
        <f t="shared" si="0"/>
        <v>1.8005</v>
      </c>
      <c r="N32" s="78"/>
      <c r="Q32" s="81"/>
      <c r="R32" s="154"/>
      <c r="U32" s="162">
        <v>500000001</v>
      </c>
      <c r="V32" s="163">
        <f>+Sheet1!H29</f>
        <v>1.8005</v>
      </c>
      <c r="X32" s="96">
        <v>500000001</v>
      </c>
      <c r="Y32" s="164"/>
    </row>
    <row r="33" spans="1:11">
      <c r="A33" s="107" t="s">
        <v>47</v>
      </c>
    </row>
    <row r="34" spans="1:11">
      <c r="A34" s="107" t="s">
        <v>48</v>
      </c>
    </row>
    <row r="35" spans="1:11">
      <c r="A35" s="107"/>
    </row>
    <row r="36" spans="1:11">
      <c r="G36" s="264" t="s">
        <v>131</v>
      </c>
      <c r="H36" s="264"/>
      <c r="I36" s="264"/>
      <c r="J36" s="264"/>
      <c r="K36" s="264"/>
    </row>
    <row r="37" spans="1:11">
      <c r="I37" s="78" t="str">
        <f>ปร.5!H21</f>
        <v>(………………………………………………..)</v>
      </c>
    </row>
  </sheetData>
  <sheetProtection selectLockedCells="1" selectUnlockedCells="1"/>
  <mergeCells count="24">
    <mergeCell ref="A7:J8"/>
    <mergeCell ref="L7:L8"/>
    <mergeCell ref="A2:L2"/>
    <mergeCell ref="C4:I4"/>
    <mergeCell ref="K4:L4"/>
    <mergeCell ref="A6:L6"/>
    <mergeCell ref="B11:I11"/>
    <mergeCell ref="B12:I12"/>
    <mergeCell ref="A13:J14"/>
    <mergeCell ref="I15:I17"/>
    <mergeCell ref="J15:J17"/>
    <mergeCell ref="F17:H17"/>
    <mergeCell ref="A15:D17"/>
    <mergeCell ref="E15:E17"/>
    <mergeCell ref="F15:H16"/>
    <mergeCell ref="A9:A12"/>
    <mergeCell ref="B9:I9"/>
    <mergeCell ref="B10:I10"/>
    <mergeCell ref="A18:A22"/>
    <mergeCell ref="H18:J18"/>
    <mergeCell ref="H19:J19"/>
    <mergeCell ref="H20:J20"/>
    <mergeCell ref="H21:J21"/>
    <mergeCell ref="H22:J22"/>
  </mergeCells>
  <phoneticPr fontId="4" type="noConversion"/>
  <printOptions horizontalCentered="1"/>
  <pageMargins left="0.98425196850393704" right="0.6692913385826772" top="0.98425196850393704" bottom="0.78740157480314965" header="0.70866141732283472" footer="0.27559055118110237"/>
  <pageSetup paperSize="9" scale="8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J31"/>
  <sheetViews>
    <sheetView view="pageBreakPreview" zoomScale="130" zoomScaleNormal="100" zoomScaleSheetLayoutView="130" workbookViewId="0">
      <selection activeCell="H7" sqref="H7"/>
    </sheetView>
  </sheetViews>
  <sheetFormatPr defaultColWidth="8.85546875" defaultRowHeight="24"/>
  <cols>
    <col min="1" max="16384" width="8.85546875" style="1"/>
  </cols>
  <sheetData>
    <row r="1" spans="1:10">
      <c r="A1" s="452" t="s">
        <v>141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0">
      <c r="A2" s="452" t="s">
        <v>142</v>
      </c>
      <c r="B2" s="452"/>
      <c r="C2" s="452"/>
      <c r="D2" s="452"/>
      <c r="E2" s="452"/>
      <c r="F2" s="452"/>
      <c r="G2" s="452"/>
      <c r="H2" s="452"/>
      <c r="I2" s="452"/>
      <c r="J2" s="452"/>
    </row>
    <row r="3" spans="1:10">
      <c r="A3" s="452" t="s">
        <v>140</v>
      </c>
      <c r="B3" s="452"/>
      <c r="C3" s="452"/>
      <c r="D3" s="452"/>
      <c r="E3" s="452"/>
      <c r="F3" s="452"/>
      <c r="G3" s="452"/>
      <c r="H3" s="452"/>
      <c r="I3" s="452"/>
      <c r="J3" s="452"/>
    </row>
    <row r="4" spans="1:10">
      <c r="A4" s="453" t="s">
        <v>143</v>
      </c>
      <c r="B4" s="453"/>
      <c r="C4" s="453"/>
      <c r="D4" s="453"/>
      <c r="E4" s="453"/>
      <c r="F4" s="453"/>
      <c r="G4" s="453"/>
      <c r="H4" s="453"/>
      <c r="I4" s="453"/>
      <c r="J4" s="453"/>
    </row>
    <row r="5" spans="1:10" s="218" customFormat="1">
      <c r="B5" s="218" t="s">
        <v>144</v>
      </c>
    </row>
    <row r="6" spans="1:10" s="218" customFormat="1">
      <c r="A6" s="218" t="s">
        <v>145</v>
      </c>
    </row>
    <row r="7" spans="1:10" s="218" customFormat="1">
      <c r="A7" s="218" t="s">
        <v>146</v>
      </c>
    </row>
    <row r="8" spans="1:10" s="218" customFormat="1">
      <c r="A8" s="240" t="s">
        <v>72</v>
      </c>
    </row>
    <row r="9" spans="1:10" s="218" customFormat="1">
      <c r="B9" s="218" t="s">
        <v>147</v>
      </c>
    </row>
    <row r="10" spans="1:10" s="218" customFormat="1">
      <c r="B10" s="218" t="s">
        <v>148</v>
      </c>
    </row>
    <row r="11" spans="1:10" s="218" customFormat="1">
      <c r="B11" s="218" t="s">
        <v>149</v>
      </c>
    </row>
    <row r="12" spans="1:10" s="218" customFormat="1">
      <c r="A12" s="240" t="s">
        <v>150</v>
      </c>
    </row>
    <row r="13" spans="1:10" s="218" customFormat="1">
      <c r="B13" s="218" t="s">
        <v>147</v>
      </c>
    </row>
    <row r="14" spans="1:10" s="218" customFormat="1">
      <c r="B14" s="218" t="s">
        <v>151</v>
      </c>
    </row>
    <row r="15" spans="1:10" s="218" customFormat="1">
      <c r="B15" s="218" t="s">
        <v>152</v>
      </c>
    </row>
    <row r="16" spans="1:10" s="218" customFormat="1">
      <c r="B16" s="218" t="s">
        <v>153</v>
      </c>
    </row>
    <row r="17" spans="1:9">
      <c r="B17" s="218" t="s">
        <v>154</v>
      </c>
    </row>
    <row r="18" spans="1:9">
      <c r="B18" s="218" t="s">
        <v>155</v>
      </c>
    </row>
    <row r="19" spans="1:9" s="218" customFormat="1"/>
    <row r="20" spans="1:9" s="218" customFormat="1">
      <c r="B20" s="218" t="s">
        <v>156</v>
      </c>
    </row>
    <row r="21" spans="1:9" s="218" customFormat="1">
      <c r="A21" s="218" t="s">
        <v>157</v>
      </c>
    </row>
    <row r="22" spans="1:9" s="218" customFormat="1">
      <c r="A22" s="218" t="s">
        <v>158</v>
      </c>
    </row>
    <row r="23" spans="1:9" s="218" customFormat="1"/>
    <row r="24" spans="1:9" s="218" customFormat="1">
      <c r="A24" s="218" t="s">
        <v>159</v>
      </c>
      <c r="F24" s="218" t="s">
        <v>159</v>
      </c>
      <c r="I24" s="218" t="s">
        <v>105</v>
      </c>
    </row>
    <row r="25" spans="1:9" s="218" customFormat="1">
      <c r="A25" s="218" t="s">
        <v>160</v>
      </c>
      <c r="F25" s="218" t="s">
        <v>160</v>
      </c>
    </row>
    <row r="26" spans="1:9" s="218" customFormat="1">
      <c r="A26" s="218" t="s">
        <v>161</v>
      </c>
      <c r="F26" s="218" t="s">
        <v>161</v>
      </c>
    </row>
    <row r="27" spans="1:9" s="218" customFormat="1"/>
    <row r="28" spans="1:9" s="218" customFormat="1"/>
    <row r="29" spans="1:9" s="218" customFormat="1"/>
    <row r="30" spans="1:9" s="218" customFormat="1"/>
    <row r="31" spans="1:9" s="218" customFormat="1"/>
  </sheetData>
  <mergeCells count="4">
    <mergeCell ref="A1:J1"/>
    <mergeCell ref="A3:J3"/>
    <mergeCell ref="A2:J2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J28"/>
  <sheetViews>
    <sheetView view="pageBreakPreview" zoomScale="85" zoomScaleNormal="91" zoomScaleSheetLayoutView="85" workbookViewId="0">
      <selection activeCell="A4" sqref="A4:B4"/>
    </sheetView>
  </sheetViews>
  <sheetFormatPr defaultColWidth="8.85546875" defaultRowHeight="24"/>
  <cols>
    <col min="1" max="16384" width="8.85546875" style="218"/>
  </cols>
  <sheetData>
    <row r="1" spans="1:10">
      <c r="A1" s="452" t="s">
        <v>162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0">
      <c r="A2" s="452" t="s">
        <v>163</v>
      </c>
      <c r="B2" s="452"/>
      <c r="C2" s="452"/>
      <c r="D2" s="452"/>
      <c r="E2" s="452"/>
      <c r="F2" s="452"/>
      <c r="G2" s="452"/>
      <c r="H2" s="452"/>
      <c r="I2" s="452"/>
      <c r="J2" s="452"/>
    </row>
    <row r="3" spans="1:10">
      <c r="A3" s="452" t="s">
        <v>164</v>
      </c>
      <c r="B3" s="452"/>
      <c r="C3" s="452"/>
      <c r="D3" s="452"/>
      <c r="E3" s="452"/>
      <c r="F3" s="452"/>
      <c r="G3" s="452"/>
      <c r="H3" s="452"/>
      <c r="I3" s="452"/>
      <c r="J3" s="452"/>
    </row>
    <row r="4" spans="1:10">
      <c r="A4" s="452" t="s">
        <v>165</v>
      </c>
      <c r="B4" s="452"/>
      <c r="C4" s="218" t="s">
        <v>166</v>
      </c>
    </row>
    <row r="5" spans="1:10" ht="32.25" customHeight="1"/>
    <row r="9" spans="1:10" ht="42.75" customHeight="1"/>
    <row r="16" spans="1:10" ht="43.5" customHeight="1"/>
    <row r="23" spans="6:6" ht="60.75" customHeight="1"/>
    <row r="26" spans="6:6">
      <c r="F26" s="218" t="s">
        <v>167</v>
      </c>
    </row>
    <row r="27" spans="6:6">
      <c r="F27" s="218" t="s">
        <v>168</v>
      </c>
    </row>
    <row r="28" spans="6:6">
      <c r="F28" s="218" t="s">
        <v>169</v>
      </c>
    </row>
  </sheetData>
  <mergeCells count="4">
    <mergeCell ref="A1:J1"/>
    <mergeCell ref="A2:J2"/>
    <mergeCell ref="A3:J3"/>
    <mergeCell ref="A4:B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B3AB-9B38-47B3-A738-5AA259E424C7}">
  <sheetPr>
    <pageSetUpPr fitToPage="1"/>
  </sheetPr>
  <dimension ref="A1:E170"/>
  <sheetViews>
    <sheetView zoomScale="130" zoomScaleNormal="130" workbookViewId="0">
      <pane ySplit="2" topLeftCell="A3" activePane="bottomLeft" state="frozen"/>
      <selection pane="bottomLeft" activeCell="B8" sqref="B8"/>
    </sheetView>
  </sheetViews>
  <sheetFormatPr defaultColWidth="10" defaultRowHeight="24"/>
  <cols>
    <col min="1" max="1" width="14.5703125" style="248" bestFit="1" customWidth="1"/>
    <col min="2" max="2" width="65" style="248" bestFit="1" customWidth="1"/>
    <col min="3" max="3" width="19.140625" style="248" customWidth="1"/>
    <col min="4" max="4" width="15.140625" style="248" customWidth="1"/>
    <col min="5" max="5" width="16.85546875" style="248" customWidth="1"/>
    <col min="6" max="16384" width="10" style="248"/>
  </cols>
  <sheetData>
    <row r="1" spans="1:5">
      <c r="A1" s="454" t="s">
        <v>357</v>
      </c>
      <c r="B1" s="454"/>
      <c r="C1" s="454"/>
      <c r="D1" s="454"/>
      <c r="E1" s="454"/>
    </row>
    <row r="2" spans="1:5" s="250" customFormat="1">
      <c r="A2" s="249" t="s">
        <v>183</v>
      </c>
      <c r="B2" s="249" t="s">
        <v>3</v>
      </c>
      <c r="C2" s="249" t="s">
        <v>15</v>
      </c>
      <c r="D2" s="249" t="s">
        <v>20</v>
      </c>
      <c r="E2" s="249" t="s">
        <v>184</v>
      </c>
    </row>
    <row r="3" spans="1:5">
      <c r="A3" s="251" t="s">
        <v>185</v>
      </c>
      <c r="B3" s="251" t="s">
        <v>186</v>
      </c>
      <c r="C3" s="252" t="s">
        <v>74</v>
      </c>
      <c r="D3" s="252" t="s">
        <v>187</v>
      </c>
      <c r="E3" s="252">
        <v>22</v>
      </c>
    </row>
    <row r="4" spans="1:5">
      <c r="A4" s="251"/>
      <c r="B4" s="251" t="s">
        <v>188</v>
      </c>
      <c r="C4" s="252" t="s">
        <v>74</v>
      </c>
      <c r="D4" s="252" t="s">
        <v>187</v>
      </c>
      <c r="E4" s="252">
        <v>55</v>
      </c>
    </row>
    <row r="5" spans="1:5">
      <c r="A5" s="251"/>
      <c r="B5" s="251" t="s">
        <v>189</v>
      </c>
      <c r="C5" s="252" t="s">
        <v>74</v>
      </c>
      <c r="D5" s="252" t="s">
        <v>187</v>
      </c>
      <c r="E5" s="252">
        <v>20</v>
      </c>
    </row>
    <row r="6" spans="1:5">
      <c r="A6" s="251"/>
      <c r="B6" s="251" t="s">
        <v>190</v>
      </c>
      <c r="C6" s="252" t="s">
        <v>74</v>
      </c>
      <c r="D6" s="252" t="s">
        <v>187</v>
      </c>
      <c r="E6" s="252">
        <v>25</v>
      </c>
    </row>
    <row r="7" spans="1:5">
      <c r="A7" s="251"/>
      <c r="B7" s="251" t="s">
        <v>191</v>
      </c>
      <c r="C7" s="252" t="s">
        <v>74</v>
      </c>
      <c r="D7" s="252" t="s">
        <v>187</v>
      </c>
      <c r="E7" s="252">
        <v>25</v>
      </c>
    </row>
    <row r="8" spans="1:5">
      <c r="A8" s="251"/>
      <c r="B8" s="251" t="s">
        <v>192</v>
      </c>
      <c r="C8" s="252" t="s">
        <v>92</v>
      </c>
      <c r="D8" s="252" t="s">
        <v>187</v>
      </c>
      <c r="E8" s="252">
        <v>25</v>
      </c>
    </row>
    <row r="9" spans="1:5">
      <c r="A9" s="251"/>
      <c r="B9" s="251" t="s">
        <v>193</v>
      </c>
      <c r="C9" s="252" t="s">
        <v>74</v>
      </c>
      <c r="D9" s="252" t="s">
        <v>187</v>
      </c>
      <c r="E9" s="252">
        <v>10</v>
      </c>
    </row>
    <row r="10" spans="1:5">
      <c r="A10" s="251"/>
      <c r="B10" s="251" t="s">
        <v>194</v>
      </c>
      <c r="C10" s="252" t="s">
        <v>92</v>
      </c>
      <c r="D10" s="252" t="s">
        <v>187</v>
      </c>
      <c r="E10" s="252">
        <v>60</v>
      </c>
    </row>
    <row r="11" spans="1:5">
      <c r="A11" s="251"/>
      <c r="B11" s="251" t="s">
        <v>195</v>
      </c>
      <c r="C11" s="252" t="s">
        <v>92</v>
      </c>
      <c r="D11" s="252" t="s">
        <v>187</v>
      </c>
      <c r="E11" s="252">
        <v>60</v>
      </c>
    </row>
    <row r="12" spans="1:5">
      <c r="A12" s="251"/>
      <c r="B12" s="251" t="s">
        <v>196</v>
      </c>
      <c r="C12" s="252" t="s">
        <v>74</v>
      </c>
      <c r="D12" s="252" t="s">
        <v>187</v>
      </c>
      <c r="E12" s="252">
        <v>50</v>
      </c>
    </row>
    <row r="13" spans="1:5">
      <c r="A13" s="251"/>
      <c r="B13" s="251" t="s">
        <v>197</v>
      </c>
      <c r="C13" s="252" t="s">
        <v>74</v>
      </c>
      <c r="D13" s="252" t="s">
        <v>187</v>
      </c>
      <c r="E13" s="252">
        <v>70</v>
      </c>
    </row>
    <row r="14" spans="1:5">
      <c r="A14" s="251"/>
      <c r="B14" s="251" t="s">
        <v>198</v>
      </c>
      <c r="C14" s="252" t="s">
        <v>78</v>
      </c>
      <c r="D14" s="252" t="s">
        <v>187</v>
      </c>
      <c r="E14" s="252">
        <v>180</v>
      </c>
    </row>
    <row r="15" spans="1:5">
      <c r="A15" s="251"/>
      <c r="B15" s="251"/>
      <c r="C15" s="252"/>
      <c r="D15" s="252"/>
      <c r="E15" s="252"/>
    </row>
    <row r="16" spans="1:5">
      <c r="A16" s="251" t="s">
        <v>199</v>
      </c>
      <c r="B16" s="251" t="s">
        <v>200</v>
      </c>
      <c r="C16" s="252" t="s">
        <v>10</v>
      </c>
      <c r="D16" s="252">
        <v>58</v>
      </c>
      <c r="E16" s="252">
        <v>20</v>
      </c>
    </row>
    <row r="17" spans="1:5">
      <c r="A17" s="251"/>
      <c r="B17" s="251" t="s">
        <v>201</v>
      </c>
      <c r="C17" s="252" t="s">
        <v>10</v>
      </c>
      <c r="D17" s="252">
        <v>55</v>
      </c>
      <c r="E17" s="252">
        <v>75</v>
      </c>
    </row>
    <row r="18" spans="1:5">
      <c r="A18" s="251"/>
      <c r="B18" s="251" t="s">
        <v>202</v>
      </c>
      <c r="C18" s="252" t="s">
        <v>74</v>
      </c>
      <c r="D18" s="252">
        <v>290</v>
      </c>
      <c r="E18" s="252">
        <v>70</v>
      </c>
    </row>
    <row r="19" spans="1:5">
      <c r="A19" s="251"/>
      <c r="B19" s="251" t="s">
        <v>203</v>
      </c>
      <c r="C19" s="252" t="s">
        <v>204</v>
      </c>
      <c r="D19" s="252">
        <v>230</v>
      </c>
      <c r="E19" s="252">
        <v>70</v>
      </c>
    </row>
    <row r="20" spans="1:5">
      <c r="A20" s="251"/>
      <c r="B20" s="251" t="s">
        <v>205</v>
      </c>
      <c r="C20" s="252" t="s">
        <v>204</v>
      </c>
      <c r="D20" s="252">
        <v>230</v>
      </c>
      <c r="E20" s="252">
        <v>70</v>
      </c>
    </row>
    <row r="21" spans="1:5">
      <c r="A21" s="251"/>
      <c r="B21" s="251" t="s">
        <v>206</v>
      </c>
      <c r="C21" s="252" t="s">
        <v>74</v>
      </c>
      <c r="D21" s="252">
        <v>216</v>
      </c>
      <c r="E21" s="252">
        <v>94</v>
      </c>
    </row>
    <row r="22" spans="1:5">
      <c r="A22" s="251"/>
      <c r="B22" s="251"/>
      <c r="C22" s="252"/>
      <c r="D22" s="252"/>
      <c r="E22" s="252"/>
    </row>
    <row r="23" spans="1:5" ht="120">
      <c r="A23" s="253" t="s">
        <v>207</v>
      </c>
      <c r="B23" s="254" t="s">
        <v>208</v>
      </c>
      <c r="C23" s="252" t="s">
        <v>74</v>
      </c>
      <c r="D23" s="255">
        <v>1800</v>
      </c>
      <c r="E23" s="252" t="s">
        <v>187</v>
      </c>
    </row>
    <row r="24" spans="1:5">
      <c r="A24" s="253"/>
      <c r="B24" s="254" t="s">
        <v>209</v>
      </c>
      <c r="C24" s="252"/>
      <c r="D24" s="255"/>
      <c r="E24" s="252"/>
    </row>
    <row r="25" spans="1:5">
      <c r="A25" s="251"/>
      <c r="B25" s="251"/>
      <c r="C25" s="252"/>
      <c r="D25" s="252"/>
      <c r="E25" s="252"/>
    </row>
    <row r="26" spans="1:5">
      <c r="A26" s="251" t="s">
        <v>210</v>
      </c>
      <c r="B26" s="251" t="s">
        <v>211</v>
      </c>
      <c r="C26" s="252" t="s">
        <v>74</v>
      </c>
      <c r="D26" s="252">
        <v>442</v>
      </c>
      <c r="E26" s="252">
        <v>95</v>
      </c>
    </row>
    <row r="27" spans="1:5">
      <c r="A27" s="251"/>
      <c r="B27" s="251" t="s">
        <v>212</v>
      </c>
      <c r="C27" s="252" t="s">
        <v>74</v>
      </c>
      <c r="D27" s="252">
        <v>377</v>
      </c>
      <c r="E27" s="252">
        <v>95</v>
      </c>
    </row>
    <row r="28" spans="1:5">
      <c r="A28" s="251"/>
      <c r="B28" s="251" t="s">
        <v>213</v>
      </c>
      <c r="C28" s="252" t="s">
        <v>74</v>
      </c>
      <c r="D28" s="252">
        <v>246</v>
      </c>
      <c r="E28" s="252">
        <v>95</v>
      </c>
    </row>
    <row r="29" spans="1:5">
      <c r="A29" s="251"/>
      <c r="B29" s="251"/>
      <c r="C29" s="252"/>
      <c r="D29" s="252"/>
      <c r="E29" s="252"/>
    </row>
    <row r="30" spans="1:5">
      <c r="A30" s="251" t="s">
        <v>214</v>
      </c>
      <c r="B30" s="251" t="s">
        <v>215</v>
      </c>
      <c r="C30" s="252" t="s">
        <v>74</v>
      </c>
      <c r="D30" s="252">
        <v>298</v>
      </c>
      <c r="E30" s="252">
        <v>75</v>
      </c>
    </row>
    <row r="31" spans="1:5">
      <c r="A31" s="251"/>
      <c r="B31" s="251" t="s">
        <v>216</v>
      </c>
      <c r="C31" s="252" t="s">
        <v>74</v>
      </c>
      <c r="D31" s="252">
        <v>296</v>
      </c>
      <c r="E31" s="252">
        <v>75</v>
      </c>
    </row>
    <row r="32" spans="1:5">
      <c r="A32" s="251"/>
      <c r="B32" s="251" t="s">
        <v>217</v>
      </c>
      <c r="C32" s="252" t="s">
        <v>204</v>
      </c>
      <c r="D32" s="252">
        <v>33</v>
      </c>
      <c r="E32" s="252">
        <v>75</v>
      </c>
    </row>
    <row r="33" spans="1:5">
      <c r="A33" s="251"/>
      <c r="B33" s="251" t="s">
        <v>218</v>
      </c>
      <c r="C33" s="252" t="s">
        <v>92</v>
      </c>
      <c r="D33" s="252" t="s">
        <v>187</v>
      </c>
      <c r="E33" s="252">
        <v>25</v>
      </c>
    </row>
    <row r="34" spans="1:5">
      <c r="A34" s="251"/>
      <c r="B34" s="251"/>
      <c r="C34" s="252"/>
      <c r="D34" s="252"/>
      <c r="E34" s="252"/>
    </row>
    <row r="35" spans="1:5">
      <c r="A35" s="251" t="s">
        <v>95</v>
      </c>
      <c r="B35" s="251" t="s">
        <v>219</v>
      </c>
      <c r="C35" s="252" t="s">
        <v>74</v>
      </c>
      <c r="D35" s="252">
        <v>36</v>
      </c>
      <c r="E35" s="252">
        <v>30</v>
      </c>
    </row>
    <row r="36" spans="1:5">
      <c r="A36" s="251"/>
      <c r="B36" s="251" t="s">
        <v>220</v>
      </c>
      <c r="C36" s="252" t="s">
        <v>74</v>
      </c>
      <c r="D36" s="252">
        <v>30</v>
      </c>
      <c r="E36" s="252">
        <v>38</v>
      </c>
    </row>
    <row r="37" spans="1:5">
      <c r="A37" s="251"/>
      <c r="B37" s="254" t="s">
        <v>221</v>
      </c>
      <c r="C37" s="252" t="s">
        <v>74</v>
      </c>
      <c r="D37" s="252">
        <v>35</v>
      </c>
      <c r="E37" s="252">
        <v>30</v>
      </c>
    </row>
    <row r="38" spans="1:5">
      <c r="A38" s="251"/>
      <c r="B38" s="254" t="s">
        <v>222</v>
      </c>
      <c r="C38" s="252" t="s">
        <v>74</v>
      </c>
      <c r="D38" s="252">
        <v>44</v>
      </c>
      <c r="E38" s="252">
        <v>34</v>
      </c>
    </row>
    <row r="39" spans="1:5">
      <c r="A39" s="251"/>
      <c r="B39" s="251" t="s">
        <v>223</v>
      </c>
      <c r="C39" s="252" t="s">
        <v>74</v>
      </c>
      <c r="D39" s="252">
        <v>58</v>
      </c>
      <c r="E39" s="252">
        <v>35</v>
      </c>
    </row>
    <row r="40" spans="1:5">
      <c r="A40" s="251"/>
      <c r="B40" s="251"/>
      <c r="C40" s="252"/>
      <c r="D40" s="252"/>
      <c r="E40" s="252"/>
    </row>
    <row r="41" spans="1:5">
      <c r="A41" s="251" t="s">
        <v>224</v>
      </c>
      <c r="B41" s="251" t="s">
        <v>225</v>
      </c>
      <c r="C41" s="252" t="s">
        <v>92</v>
      </c>
      <c r="D41" s="252">
        <v>850</v>
      </c>
      <c r="E41" s="252">
        <v>196</v>
      </c>
    </row>
    <row r="42" spans="1:5">
      <c r="A42" s="251"/>
      <c r="B42" s="251" t="s">
        <v>226</v>
      </c>
      <c r="C42" s="252" t="s">
        <v>92</v>
      </c>
      <c r="D42" s="252">
        <v>2400</v>
      </c>
      <c r="E42" s="252">
        <v>189</v>
      </c>
    </row>
    <row r="43" spans="1:5">
      <c r="A43" s="251"/>
      <c r="B43" s="251" t="s">
        <v>227</v>
      </c>
      <c r="C43" s="252" t="s">
        <v>92</v>
      </c>
      <c r="D43" s="252">
        <v>1555</v>
      </c>
      <c r="E43" s="252">
        <v>189</v>
      </c>
    </row>
    <row r="44" spans="1:5">
      <c r="A44" s="251"/>
      <c r="B44" s="251" t="s">
        <v>228</v>
      </c>
      <c r="C44" s="252" t="s">
        <v>92</v>
      </c>
      <c r="D44" s="252">
        <v>8800</v>
      </c>
      <c r="E44" s="252">
        <v>189</v>
      </c>
    </row>
    <row r="45" spans="1:5">
      <c r="A45" s="251"/>
      <c r="B45" s="251" t="s">
        <v>229</v>
      </c>
      <c r="C45" s="252" t="s">
        <v>92</v>
      </c>
      <c r="D45" s="252">
        <v>5500</v>
      </c>
      <c r="E45" s="252" t="s">
        <v>187</v>
      </c>
    </row>
    <row r="46" spans="1:5">
      <c r="A46" s="251"/>
      <c r="B46" s="251"/>
      <c r="C46" s="252"/>
      <c r="D46" s="252"/>
      <c r="E46" s="252"/>
    </row>
    <row r="47" spans="1:5">
      <c r="A47" s="251" t="s">
        <v>230</v>
      </c>
      <c r="B47" s="251" t="s">
        <v>231</v>
      </c>
      <c r="C47" s="252" t="s">
        <v>92</v>
      </c>
      <c r="D47" s="252">
        <v>2200</v>
      </c>
      <c r="E47" s="252" t="s">
        <v>187</v>
      </c>
    </row>
    <row r="48" spans="1:5">
      <c r="A48" s="251"/>
      <c r="B48" s="251"/>
      <c r="C48" s="252"/>
      <c r="D48" s="252"/>
      <c r="E48" s="252"/>
    </row>
    <row r="49" spans="1:5">
      <c r="A49" s="251" t="s">
        <v>232</v>
      </c>
      <c r="B49" s="251" t="s">
        <v>233</v>
      </c>
      <c r="C49" s="252" t="s">
        <v>74</v>
      </c>
      <c r="D49" s="252">
        <v>350</v>
      </c>
      <c r="E49" s="252">
        <v>158</v>
      </c>
    </row>
    <row r="50" spans="1:5">
      <c r="A50" s="251"/>
      <c r="B50" s="251" t="s">
        <v>234</v>
      </c>
      <c r="C50" s="252" t="s">
        <v>74</v>
      </c>
      <c r="D50" s="252">
        <v>376</v>
      </c>
      <c r="E50" s="252">
        <v>158</v>
      </c>
    </row>
    <row r="51" spans="1:5">
      <c r="A51" s="251"/>
      <c r="B51" s="251" t="s">
        <v>235</v>
      </c>
      <c r="C51" s="252" t="s">
        <v>74</v>
      </c>
      <c r="D51" s="252">
        <v>295</v>
      </c>
      <c r="E51" s="252">
        <v>48</v>
      </c>
    </row>
    <row r="52" spans="1:5">
      <c r="A52" s="251"/>
      <c r="B52" s="251"/>
      <c r="C52" s="252"/>
      <c r="D52" s="252"/>
      <c r="E52" s="252"/>
    </row>
    <row r="53" spans="1:5" s="257" customFormat="1" ht="48">
      <c r="A53" s="253" t="s">
        <v>236</v>
      </c>
      <c r="B53" s="256" t="s">
        <v>237</v>
      </c>
      <c r="C53" s="252" t="s">
        <v>74</v>
      </c>
      <c r="D53" s="252">
        <v>520</v>
      </c>
      <c r="E53" s="252">
        <v>194</v>
      </c>
    </row>
    <row r="54" spans="1:5" s="257" customFormat="1">
      <c r="A54" s="253"/>
      <c r="B54" s="256"/>
      <c r="C54" s="252"/>
      <c r="D54" s="252"/>
      <c r="E54" s="252"/>
    </row>
    <row r="55" spans="1:5" s="257" customFormat="1" ht="48">
      <c r="A55" s="253" t="s">
        <v>238</v>
      </c>
      <c r="B55" s="256" t="s">
        <v>239</v>
      </c>
      <c r="C55" s="252" t="s">
        <v>78</v>
      </c>
      <c r="D55" s="252">
        <v>1186</v>
      </c>
      <c r="E55" s="252">
        <v>150</v>
      </c>
    </row>
    <row r="56" spans="1:5" s="257" customFormat="1" ht="48">
      <c r="A56" s="253"/>
      <c r="B56" s="256" t="s">
        <v>240</v>
      </c>
      <c r="C56" s="252" t="s">
        <v>78</v>
      </c>
      <c r="D56" s="252">
        <v>936</v>
      </c>
      <c r="E56" s="252">
        <v>135</v>
      </c>
    </row>
    <row r="57" spans="1:5" s="257" customFormat="1" ht="48">
      <c r="A57" s="253"/>
      <c r="B57" s="256" t="s">
        <v>241</v>
      </c>
      <c r="C57" s="252" t="s">
        <v>78</v>
      </c>
      <c r="D57" s="252">
        <v>748</v>
      </c>
      <c r="E57" s="252">
        <v>135</v>
      </c>
    </row>
    <row r="58" spans="1:5" s="257" customFormat="1">
      <c r="A58" s="253"/>
      <c r="B58" s="256" t="s">
        <v>242</v>
      </c>
      <c r="C58" s="252" t="s">
        <v>78</v>
      </c>
      <c r="D58" s="252">
        <v>170</v>
      </c>
      <c r="E58" s="252">
        <v>90</v>
      </c>
    </row>
    <row r="59" spans="1:5" s="257" customFormat="1">
      <c r="A59" s="253"/>
      <c r="B59" s="256" t="s">
        <v>243</v>
      </c>
      <c r="C59" s="252" t="s">
        <v>78</v>
      </c>
      <c r="D59" s="252">
        <v>145</v>
      </c>
      <c r="E59" s="252">
        <v>80</v>
      </c>
    </row>
    <row r="60" spans="1:5">
      <c r="A60" s="251"/>
      <c r="B60" s="251" t="s">
        <v>244</v>
      </c>
      <c r="C60" s="252" t="s">
        <v>78</v>
      </c>
      <c r="D60" s="252">
        <v>216</v>
      </c>
      <c r="E60" s="252">
        <v>80</v>
      </c>
    </row>
    <row r="61" spans="1:5">
      <c r="A61" s="251"/>
      <c r="B61" s="251" t="s">
        <v>245</v>
      </c>
      <c r="C61" s="252" t="s">
        <v>82</v>
      </c>
      <c r="D61" s="252">
        <v>74</v>
      </c>
      <c r="E61" s="252">
        <v>35</v>
      </c>
    </row>
    <row r="62" spans="1:5">
      <c r="A62" s="251"/>
      <c r="B62" s="251"/>
      <c r="C62" s="252"/>
      <c r="D62" s="252"/>
      <c r="E62" s="252"/>
    </row>
    <row r="63" spans="1:5">
      <c r="A63" s="251" t="s">
        <v>246</v>
      </c>
      <c r="B63" s="251" t="s">
        <v>247</v>
      </c>
      <c r="C63" s="252" t="s">
        <v>248</v>
      </c>
      <c r="D63" s="252">
        <v>1165</v>
      </c>
      <c r="E63" s="252">
        <v>150</v>
      </c>
    </row>
    <row r="64" spans="1:5">
      <c r="A64" s="251"/>
      <c r="B64" s="251" t="s">
        <v>249</v>
      </c>
      <c r="C64" s="252" t="s">
        <v>248</v>
      </c>
      <c r="D64" s="252">
        <v>1380</v>
      </c>
      <c r="E64" s="252">
        <v>150</v>
      </c>
    </row>
    <row r="65" spans="1:5">
      <c r="A65" s="251"/>
      <c r="B65" s="251" t="s">
        <v>250</v>
      </c>
      <c r="C65" s="252" t="s">
        <v>248</v>
      </c>
      <c r="D65" s="252">
        <v>4850</v>
      </c>
      <c r="E65" s="252">
        <v>450</v>
      </c>
    </row>
    <row r="66" spans="1:5">
      <c r="A66" s="251"/>
      <c r="B66" s="251" t="s">
        <v>251</v>
      </c>
      <c r="C66" s="252" t="s">
        <v>248</v>
      </c>
      <c r="D66" s="252">
        <v>2100</v>
      </c>
      <c r="E66" s="252">
        <v>450</v>
      </c>
    </row>
    <row r="67" spans="1:5">
      <c r="A67" s="251"/>
      <c r="B67" s="251" t="s">
        <v>252</v>
      </c>
      <c r="C67" s="252" t="s">
        <v>78</v>
      </c>
      <c r="D67" s="252">
        <v>2300</v>
      </c>
      <c r="E67" s="252">
        <v>450</v>
      </c>
    </row>
    <row r="68" spans="1:5">
      <c r="A68" s="251"/>
      <c r="B68" s="251" t="s">
        <v>253</v>
      </c>
      <c r="C68" s="252" t="s">
        <v>78</v>
      </c>
      <c r="D68" s="252">
        <v>300</v>
      </c>
      <c r="E68" s="252">
        <v>70</v>
      </c>
    </row>
    <row r="69" spans="1:5">
      <c r="A69" s="251"/>
      <c r="B69" s="251"/>
      <c r="C69" s="252"/>
      <c r="D69" s="252"/>
      <c r="E69" s="252"/>
    </row>
    <row r="70" spans="1:5">
      <c r="A70" s="251" t="s">
        <v>254</v>
      </c>
      <c r="B70" s="251" t="s">
        <v>255</v>
      </c>
      <c r="C70" s="251"/>
      <c r="D70" s="251"/>
      <c r="E70" s="251"/>
    </row>
    <row r="71" spans="1:5">
      <c r="A71" s="251"/>
      <c r="B71" s="258" t="s">
        <v>256</v>
      </c>
      <c r="C71" s="259" t="s">
        <v>257</v>
      </c>
      <c r="D71" s="259">
        <v>377</v>
      </c>
      <c r="E71" s="259">
        <v>99</v>
      </c>
    </row>
    <row r="72" spans="1:5">
      <c r="A72" s="251"/>
      <c r="B72" s="258" t="s">
        <v>258</v>
      </c>
      <c r="C72" s="259" t="s">
        <v>257</v>
      </c>
      <c r="D72" s="259">
        <v>400</v>
      </c>
      <c r="E72" s="259">
        <v>99</v>
      </c>
    </row>
    <row r="73" spans="1:5">
      <c r="A73" s="251"/>
      <c r="B73" s="258" t="s">
        <v>259</v>
      </c>
      <c r="C73" s="259" t="s">
        <v>257</v>
      </c>
      <c r="D73" s="259">
        <v>370</v>
      </c>
      <c r="E73" s="259">
        <v>99</v>
      </c>
    </row>
    <row r="74" spans="1:5">
      <c r="A74" s="251"/>
      <c r="B74" s="258" t="s">
        <v>260</v>
      </c>
      <c r="C74" s="259" t="s">
        <v>257</v>
      </c>
      <c r="D74" s="259">
        <v>466</v>
      </c>
      <c r="E74" s="259">
        <v>99</v>
      </c>
    </row>
    <row r="75" spans="1:5">
      <c r="A75" s="251"/>
      <c r="B75" s="251"/>
      <c r="C75" s="251"/>
      <c r="D75" s="251"/>
      <c r="E75" s="251"/>
    </row>
    <row r="76" spans="1:5">
      <c r="A76" s="251" t="s">
        <v>261</v>
      </c>
      <c r="B76" s="258" t="s">
        <v>262</v>
      </c>
      <c r="C76" s="259" t="s">
        <v>74</v>
      </c>
      <c r="D76" s="259">
        <v>27</v>
      </c>
      <c r="E76" s="259">
        <v>5</v>
      </c>
    </row>
    <row r="77" spans="1:5">
      <c r="A77" s="251"/>
      <c r="B77" s="258" t="s">
        <v>263</v>
      </c>
      <c r="C77" s="259" t="s">
        <v>74</v>
      </c>
      <c r="D77" s="259">
        <v>33</v>
      </c>
      <c r="E77" s="259">
        <v>5</v>
      </c>
    </row>
    <row r="78" spans="1:5">
      <c r="A78" s="251"/>
      <c r="B78" s="258" t="s">
        <v>264</v>
      </c>
      <c r="C78" s="259" t="s">
        <v>74</v>
      </c>
      <c r="D78" s="259">
        <v>44</v>
      </c>
      <c r="E78" s="259">
        <v>5</v>
      </c>
    </row>
    <row r="79" spans="1:5">
      <c r="A79" s="251"/>
      <c r="B79" s="258" t="s">
        <v>265</v>
      </c>
      <c r="C79" s="259" t="s">
        <v>74</v>
      </c>
      <c r="D79" s="259">
        <v>43</v>
      </c>
      <c r="E79" s="259">
        <v>5</v>
      </c>
    </row>
    <row r="80" spans="1:5">
      <c r="A80" s="251"/>
      <c r="B80" s="258" t="s">
        <v>266</v>
      </c>
      <c r="C80" s="259" t="s">
        <v>74</v>
      </c>
      <c r="D80" s="259">
        <v>57</v>
      </c>
      <c r="E80" s="259">
        <v>5</v>
      </c>
    </row>
    <row r="81" spans="1:5">
      <c r="A81" s="251"/>
      <c r="B81" s="258" t="s">
        <v>267</v>
      </c>
      <c r="C81" s="259" t="s">
        <v>74</v>
      </c>
      <c r="D81" s="259">
        <v>50</v>
      </c>
      <c r="E81" s="259">
        <v>5</v>
      </c>
    </row>
    <row r="82" spans="1:5">
      <c r="A82" s="251"/>
      <c r="B82" s="258" t="s">
        <v>268</v>
      </c>
      <c r="C82" s="259" t="s">
        <v>74</v>
      </c>
      <c r="D82" s="259">
        <v>67</v>
      </c>
      <c r="E82" s="259">
        <v>5</v>
      </c>
    </row>
    <row r="83" spans="1:5">
      <c r="A83" s="251"/>
      <c r="B83" s="258" t="s">
        <v>269</v>
      </c>
      <c r="C83" s="259" t="s">
        <v>74</v>
      </c>
      <c r="D83" s="259">
        <v>85</v>
      </c>
      <c r="E83" s="259">
        <v>5</v>
      </c>
    </row>
    <row r="84" spans="1:5">
      <c r="A84" s="251"/>
      <c r="B84" s="258" t="s">
        <v>270</v>
      </c>
      <c r="C84" s="259" t="s">
        <v>74</v>
      </c>
      <c r="D84" s="259">
        <v>64</v>
      </c>
      <c r="E84" s="259">
        <v>5</v>
      </c>
    </row>
    <row r="85" spans="1:5">
      <c r="A85" s="251"/>
      <c r="B85" s="258" t="s">
        <v>271</v>
      </c>
      <c r="C85" s="259" t="s">
        <v>74</v>
      </c>
      <c r="D85" s="259">
        <v>50</v>
      </c>
      <c r="E85" s="259">
        <v>5</v>
      </c>
    </row>
    <row r="86" spans="1:5">
      <c r="A86" s="251"/>
      <c r="B86" s="258" t="s">
        <v>272</v>
      </c>
      <c r="C86" s="259" t="s">
        <v>74</v>
      </c>
      <c r="D86" s="259">
        <v>59</v>
      </c>
      <c r="E86" s="259">
        <v>5</v>
      </c>
    </row>
    <row r="87" spans="1:5">
      <c r="A87" s="251"/>
      <c r="B87" s="258" t="s">
        <v>273</v>
      </c>
      <c r="C87" s="259" t="s">
        <v>74</v>
      </c>
      <c r="D87" s="259">
        <v>73</v>
      </c>
      <c r="E87" s="259">
        <v>5</v>
      </c>
    </row>
    <row r="88" spans="1:5">
      <c r="A88" s="251"/>
      <c r="B88" s="258" t="s">
        <v>274</v>
      </c>
      <c r="C88" s="259" t="s">
        <v>74</v>
      </c>
      <c r="D88" s="259">
        <v>97</v>
      </c>
      <c r="E88" s="259">
        <v>5</v>
      </c>
    </row>
    <row r="89" spans="1:5">
      <c r="A89" s="251"/>
      <c r="B89" s="251"/>
      <c r="C89" s="251"/>
      <c r="D89" s="251"/>
      <c r="E89" s="251"/>
    </row>
    <row r="90" spans="1:5">
      <c r="A90" s="251" t="s">
        <v>275</v>
      </c>
      <c r="B90" s="260" t="s">
        <v>276</v>
      </c>
      <c r="C90" s="261" t="s">
        <v>82</v>
      </c>
      <c r="D90" s="261">
        <v>547</v>
      </c>
      <c r="E90" s="261">
        <v>210</v>
      </c>
    </row>
    <row r="91" spans="1:5">
      <c r="A91" s="251"/>
      <c r="B91" s="260" t="s">
        <v>277</v>
      </c>
      <c r="C91" s="261" t="s">
        <v>82</v>
      </c>
      <c r="D91" s="261">
        <v>676</v>
      </c>
      <c r="E91" s="261">
        <v>260</v>
      </c>
    </row>
    <row r="92" spans="1:5">
      <c r="A92" s="251"/>
      <c r="B92" s="260" t="s">
        <v>278</v>
      </c>
      <c r="C92" s="261" t="s">
        <v>82</v>
      </c>
      <c r="D92" s="261">
        <v>694</v>
      </c>
      <c r="E92" s="261">
        <v>244</v>
      </c>
    </row>
    <row r="93" spans="1:5">
      <c r="A93" s="251"/>
      <c r="B93" s="260" t="s">
        <v>279</v>
      </c>
      <c r="C93" s="261" t="s">
        <v>82</v>
      </c>
      <c r="D93" s="261">
        <v>850</v>
      </c>
      <c r="E93" s="261">
        <v>340</v>
      </c>
    </row>
    <row r="94" spans="1:5">
      <c r="A94" s="251"/>
      <c r="B94" s="260" t="s">
        <v>280</v>
      </c>
      <c r="C94" s="261" t="s">
        <v>82</v>
      </c>
      <c r="D94" s="262">
        <v>1007</v>
      </c>
      <c r="E94" s="261">
        <v>403</v>
      </c>
    </row>
    <row r="95" spans="1:5">
      <c r="A95" s="251"/>
      <c r="B95" s="260" t="s">
        <v>281</v>
      </c>
      <c r="C95" s="261" t="s">
        <v>82</v>
      </c>
      <c r="D95" s="262">
        <v>1115</v>
      </c>
      <c r="E95" s="261">
        <v>446</v>
      </c>
    </row>
    <row r="96" spans="1:5">
      <c r="A96" s="251"/>
      <c r="B96" s="260" t="s">
        <v>282</v>
      </c>
      <c r="C96" s="261" t="s">
        <v>82</v>
      </c>
      <c r="D96" s="261">
        <v>710</v>
      </c>
      <c r="E96" s="261">
        <v>271</v>
      </c>
    </row>
    <row r="97" spans="1:5">
      <c r="A97" s="251"/>
      <c r="B97" s="260" t="s">
        <v>283</v>
      </c>
      <c r="C97" s="261" t="s">
        <v>82</v>
      </c>
      <c r="D97" s="261">
        <v>965</v>
      </c>
      <c r="E97" s="261">
        <v>368</v>
      </c>
    </row>
    <row r="98" spans="1:5">
      <c r="A98" s="251"/>
      <c r="B98" s="260" t="s">
        <v>284</v>
      </c>
      <c r="C98" s="261" t="s">
        <v>82</v>
      </c>
      <c r="D98" s="262">
        <v>1170</v>
      </c>
      <c r="E98" s="261">
        <v>450</v>
      </c>
    </row>
    <row r="99" spans="1:5">
      <c r="A99" s="251"/>
      <c r="B99" s="260" t="s">
        <v>285</v>
      </c>
      <c r="C99" s="261" t="s">
        <v>82</v>
      </c>
      <c r="D99" s="262">
        <v>1298</v>
      </c>
      <c r="E99" s="261">
        <v>499</v>
      </c>
    </row>
    <row r="100" spans="1:5">
      <c r="A100" s="251"/>
      <c r="B100" s="260" t="s">
        <v>286</v>
      </c>
      <c r="C100" s="261" t="s">
        <v>82</v>
      </c>
      <c r="D100" s="261">
        <v>182</v>
      </c>
      <c r="E100" s="261">
        <v>295</v>
      </c>
    </row>
    <row r="101" spans="1:5">
      <c r="A101" s="251"/>
      <c r="B101" s="260" t="s">
        <v>287</v>
      </c>
      <c r="C101" s="261" t="s">
        <v>82</v>
      </c>
      <c r="D101" s="262">
        <v>1075</v>
      </c>
      <c r="E101" s="261">
        <v>406</v>
      </c>
    </row>
    <row r="102" spans="1:5">
      <c r="A102" s="251"/>
      <c r="B102" s="260" t="s">
        <v>288</v>
      </c>
      <c r="C102" s="261" t="s">
        <v>82</v>
      </c>
      <c r="D102" s="262">
        <v>1474</v>
      </c>
      <c r="E102" s="261">
        <v>556</v>
      </c>
    </row>
    <row r="103" spans="1:5">
      <c r="A103" s="251"/>
      <c r="B103" s="260" t="s">
        <v>289</v>
      </c>
      <c r="C103" s="261" t="s">
        <v>82</v>
      </c>
      <c r="D103" s="262">
        <v>1813</v>
      </c>
      <c r="E103" s="261">
        <v>684</v>
      </c>
    </row>
    <row r="104" spans="1:5">
      <c r="A104" s="251"/>
      <c r="B104" s="260" t="s">
        <v>290</v>
      </c>
      <c r="C104" s="261" t="s">
        <v>82</v>
      </c>
      <c r="D104" s="261">
        <v>170</v>
      </c>
      <c r="E104" s="261">
        <v>67</v>
      </c>
    </row>
    <row r="105" spans="1:5">
      <c r="A105" s="251"/>
      <c r="B105" s="260" t="s">
        <v>291</v>
      </c>
      <c r="C105" s="261" t="s">
        <v>82</v>
      </c>
      <c r="D105" s="261">
        <v>220</v>
      </c>
      <c r="E105" s="261">
        <v>87</v>
      </c>
    </row>
    <row r="106" spans="1:5">
      <c r="A106" s="251"/>
      <c r="B106" s="260" t="s">
        <v>292</v>
      </c>
      <c r="C106" s="261" t="s">
        <v>82</v>
      </c>
      <c r="D106" s="261">
        <v>268</v>
      </c>
      <c r="E106" s="261">
        <v>106</v>
      </c>
    </row>
    <row r="107" spans="1:5">
      <c r="A107" s="251"/>
      <c r="B107" s="260" t="s">
        <v>293</v>
      </c>
      <c r="C107" s="261" t="s">
        <v>82</v>
      </c>
      <c r="D107" s="261">
        <v>206</v>
      </c>
      <c r="E107" s="261">
        <v>82</v>
      </c>
    </row>
    <row r="108" spans="1:5">
      <c r="A108" s="251"/>
      <c r="B108" s="260" t="s">
        <v>294</v>
      </c>
      <c r="C108" s="261" t="s">
        <v>82</v>
      </c>
      <c r="D108" s="261">
        <v>209</v>
      </c>
      <c r="E108" s="261">
        <v>83</v>
      </c>
    </row>
    <row r="109" spans="1:5">
      <c r="A109" s="251"/>
      <c r="B109" s="260" t="s">
        <v>295</v>
      </c>
      <c r="C109" s="261" t="s">
        <v>82</v>
      </c>
      <c r="D109" s="261">
        <v>275</v>
      </c>
      <c r="E109" s="261">
        <v>101</v>
      </c>
    </row>
    <row r="110" spans="1:5">
      <c r="A110" s="251"/>
      <c r="B110" s="260" t="s">
        <v>296</v>
      </c>
      <c r="C110" s="261" t="s">
        <v>82</v>
      </c>
      <c r="D110" s="261">
        <v>331</v>
      </c>
      <c r="E110" s="261">
        <v>131</v>
      </c>
    </row>
    <row r="111" spans="1:5">
      <c r="A111" s="251"/>
      <c r="B111" s="260" t="s">
        <v>297</v>
      </c>
      <c r="C111" s="261" t="s">
        <v>82</v>
      </c>
      <c r="D111" s="261">
        <v>277</v>
      </c>
      <c r="E111" s="261">
        <v>101</v>
      </c>
    </row>
    <row r="112" spans="1:5">
      <c r="A112" s="251"/>
      <c r="B112" s="260" t="s">
        <v>298</v>
      </c>
      <c r="C112" s="261" t="s">
        <v>82</v>
      </c>
      <c r="D112" s="261">
        <v>285</v>
      </c>
      <c r="E112" s="261">
        <v>113</v>
      </c>
    </row>
    <row r="113" spans="1:5">
      <c r="A113" s="251"/>
      <c r="B113" s="260" t="s">
        <v>299</v>
      </c>
      <c r="C113" s="261" t="s">
        <v>82</v>
      </c>
      <c r="D113" s="261">
        <v>366</v>
      </c>
      <c r="E113" s="261">
        <v>145</v>
      </c>
    </row>
    <row r="114" spans="1:5">
      <c r="A114" s="251"/>
      <c r="B114" s="260" t="s">
        <v>300</v>
      </c>
      <c r="C114" s="261" t="s">
        <v>82</v>
      </c>
      <c r="D114" s="261">
        <v>447</v>
      </c>
      <c r="E114" s="261">
        <v>177</v>
      </c>
    </row>
    <row r="115" spans="1:5">
      <c r="A115" s="251"/>
      <c r="B115" s="260" t="s">
        <v>301</v>
      </c>
      <c r="C115" s="261" t="s">
        <v>82</v>
      </c>
      <c r="D115" s="261">
        <v>366</v>
      </c>
      <c r="E115" s="261">
        <v>145</v>
      </c>
    </row>
    <row r="116" spans="1:5">
      <c r="A116" s="251"/>
      <c r="B116" s="260" t="s">
        <v>302</v>
      </c>
      <c r="C116" s="261" t="s">
        <v>82</v>
      </c>
      <c r="D116" s="261">
        <v>372</v>
      </c>
      <c r="E116" s="261">
        <v>143</v>
      </c>
    </row>
    <row r="117" spans="1:5">
      <c r="A117" s="251"/>
      <c r="B117" s="260" t="s">
        <v>303</v>
      </c>
      <c r="C117" s="261" t="s">
        <v>82</v>
      </c>
      <c r="D117" s="261">
        <v>464</v>
      </c>
      <c r="E117" s="261">
        <v>184</v>
      </c>
    </row>
    <row r="118" spans="1:5">
      <c r="A118" s="251"/>
      <c r="B118" s="260" t="s">
        <v>304</v>
      </c>
      <c r="C118" s="261" t="s">
        <v>82</v>
      </c>
      <c r="D118" s="261">
        <v>571</v>
      </c>
      <c r="E118" s="261">
        <v>226</v>
      </c>
    </row>
    <row r="119" spans="1:5">
      <c r="A119" s="251"/>
      <c r="B119" s="260" t="s">
        <v>305</v>
      </c>
      <c r="C119" s="261" t="s">
        <v>82</v>
      </c>
      <c r="D119" s="261">
        <v>671</v>
      </c>
      <c r="E119" s="261">
        <v>268</v>
      </c>
    </row>
    <row r="120" spans="1:5">
      <c r="A120" s="251"/>
      <c r="B120" s="260" t="s">
        <v>306</v>
      </c>
      <c r="C120" s="261" t="s">
        <v>82</v>
      </c>
      <c r="D120" s="261">
        <v>896</v>
      </c>
      <c r="E120" s="261">
        <v>355</v>
      </c>
    </row>
    <row r="121" spans="1:5">
      <c r="A121" s="251"/>
      <c r="B121" s="260" t="s">
        <v>307</v>
      </c>
      <c r="C121" s="261" t="s">
        <v>82</v>
      </c>
      <c r="D121" s="262">
        <v>1160</v>
      </c>
      <c r="E121" s="261">
        <v>460</v>
      </c>
    </row>
    <row r="122" spans="1:5">
      <c r="A122" s="251"/>
      <c r="B122" s="260" t="s">
        <v>308</v>
      </c>
      <c r="C122" s="261" t="s">
        <v>82</v>
      </c>
      <c r="D122" s="262">
        <v>1037</v>
      </c>
      <c r="E122" s="261">
        <v>411</v>
      </c>
    </row>
    <row r="123" spans="1:5">
      <c r="A123" s="251"/>
      <c r="B123" s="260" t="s">
        <v>309</v>
      </c>
      <c r="C123" s="261" t="s">
        <v>82</v>
      </c>
      <c r="D123" s="262">
        <v>1508</v>
      </c>
      <c r="E123" s="261">
        <v>598</v>
      </c>
    </row>
    <row r="124" spans="1:5">
      <c r="A124" s="251"/>
      <c r="B124" s="260" t="s">
        <v>310</v>
      </c>
      <c r="C124" s="261" t="s">
        <v>82</v>
      </c>
      <c r="D124" s="262">
        <v>1969</v>
      </c>
      <c r="E124" s="261">
        <v>780</v>
      </c>
    </row>
    <row r="125" spans="1:5">
      <c r="A125" s="251"/>
      <c r="B125" s="260" t="s">
        <v>311</v>
      </c>
      <c r="C125" s="261" t="s">
        <v>82</v>
      </c>
      <c r="D125" s="262">
        <v>1452</v>
      </c>
      <c r="E125" s="261">
        <v>575</v>
      </c>
    </row>
    <row r="126" spans="1:5">
      <c r="A126" s="251"/>
      <c r="B126" s="260" t="s">
        <v>312</v>
      </c>
      <c r="C126" s="261" t="s">
        <v>82</v>
      </c>
      <c r="D126" s="262">
        <v>2014</v>
      </c>
      <c r="E126" s="261">
        <v>798</v>
      </c>
    </row>
    <row r="127" spans="1:5">
      <c r="A127" s="251"/>
      <c r="B127" s="260" t="s">
        <v>313</v>
      </c>
      <c r="C127" s="261" t="s">
        <v>82</v>
      </c>
      <c r="D127" s="262">
        <v>2574</v>
      </c>
      <c r="E127" s="262">
        <v>1020</v>
      </c>
    </row>
    <row r="128" spans="1:5">
      <c r="A128" s="251"/>
      <c r="B128" s="260" t="s">
        <v>314</v>
      </c>
      <c r="C128" s="261" t="s">
        <v>82</v>
      </c>
      <c r="D128" s="262">
        <v>1570</v>
      </c>
      <c r="E128" s="261">
        <v>622</v>
      </c>
    </row>
    <row r="129" spans="1:5">
      <c r="A129" s="251"/>
      <c r="B129" s="260" t="s">
        <v>315</v>
      </c>
      <c r="C129" s="261" t="s">
        <v>82</v>
      </c>
      <c r="D129" s="262">
        <v>2251</v>
      </c>
      <c r="E129" s="261">
        <v>892</v>
      </c>
    </row>
    <row r="130" spans="1:5">
      <c r="A130" s="251"/>
      <c r="B130" s="260" t="s">
        <v>316</v>
      </c>
      <c r="C130" s="261" t="s">
        <v>82</v>
      </c>
      <c r="D130" s="262">
        <v>2893</v>
      </c>
      <c r="E130" s="262">
        <v>1146</v>
      </c>
    </row>
    <row r="131" spans="1:5">
      <c r="A131" s="251"/>
      <c r="B131" s="260" t="s">
        <v>317</v>
      </c>
      <c r="C131" s="261" t="s">
        <v>82</v>
      </c>
      <c r="D131" s="262">
        <v>2700</v>
      </c>
      <c r="E131" s="262">
        <v>1070</v>
      </c>
    </row>
    <row r="132" spans="1:5">
      <c r="A132" s="251"/>
      <c r="B132" s="260" t="s">
        <v>318</v>
      </c>
      <c r="C132" s="261" t="s">
        <v>82</v>
      </c>
      <c r="D132" s="262">
        <v>3533</v>
      </c>
      <c r="E132" s="262">
        <v>1400</v>
      </c>
    </row>
    <row r="133" spans="1:5">
      <c r="A133" s="251"/>
      <c r="B133" s="260" t="s">
        <v>319</v>
      </c>
      <c r="C133" s="261" t="s">
        <v>82</v>
      </c>
      <c r="D133" s="262">
        <v>4366</v>
      </c>
      <c r="E133" s="262">
        <v>1730</v>
      </c>
    </row>
    <row r="134" spans="1:5">
      <c r="A134" s="251"/>
      <c r="B134" s="260" t="s">
        <v>320</v>
      </c>
      <c r="C134" s="261" t="s">
        <v>82</v>
      </c>
      <c r="D134" s="262">
        <v>3483</v>
      </c>
      <c r="E134" s="262">
        <v>1380</v>
      </c>
    </row>
    <row r="135" spans="1:5">
      <c r="A135" s="251"/>
      <c r="B135" s="260" t="s">
        <v>321</v>
      </c>
      <c r="C135" s="261" t="s">
        <v>82</v>
      </c>
      <c r="D135" s="262">
        <v>4139</v>
      </c>
      <c r="E135" s="262">
        <v>1640</v>
      </c>
    </row>
    <row r="136" spans="1:5">
      <c r="A136" s="251"/>
      <c r="B136" s="260" t="s">
        <v>322</v>
      </c>
      <c r="C136" s="261" t="s">
        <v>82</v>
      </c>
      <c r="D136" s="262">
        <v>5098</v>
      </c>
      <c r="E136" s="262">
        <v>2020</v>
      </c>
    </row>
    <row r="137" spans="1:5">
      <c r="A137" s="251"/>
      <c r="B137" s="260" t="s">
        <v>323</v>
      </c>
      <c r="C137" s="261" t="s">
        <v>82</v>
      </c>
      <c r="D137" s="261">
        <v>153</v>
      </c>
      <c r="E137" s="261">
        <v>44</v>
      </c>
    </row>
    <row r="138" spans="1:5">
      <c r="A138" s="251"/>
      <c r="B138" s="260" t="s">
        <v>324</v>
      </c>
      <c r="C138" s="261" t="s">
        <v>82</v>
      </c>
      <c r="D138" s="261">
        <v>383</v>
      </c>
      <c r="E138" s="261">
        <v>111</v>
      </c>
    </row>
    <row r="139" spans="1:5">
      <c r="A139" s="251"/>
      <c r="B139" s="260" t="s">
        <v>325</v>
      </c>
      <c r="C139" s="261" t="s">
        <v>82</v>
      </c>
      <c r="D139" s="261">
        <v>486</v>
      </c>
      <c r="E139" s="261">
        <v>149</v>
      </c>
    </row>
    <row r="140" spans="1:5">
      <c r="A140" s="251"/>
      <c r="B140" s="260" t="s">
        <v>326</v>
      </c>
      <c r="C140" s="261" t="s">
        <v>82</v>
      </c>
      <c r="D140" s="261">
        <v>557</v>
      </c>
      <c r="E140" s="261">
        <v>170</v>
      </c>
    </row>
    <row r="141" spans="1:5">
      <c r="A141" s="251"/>
      <c r="B141" s="260" t="s">
        <v>327</v>
      </c>
      <c r="C141" s="261" t="s">
        <v>82</v>
      </c>
      <c r="D141" s="261">
        <v>752</v>
      </c>
      <c r="E141" s="261">
        <v>230</v>
      </c>
    </row>
    <row r="142" spans="1:5">
      <c r="A142" s="251"/>
      <c r="B142" s="260" t="s">
        <v>328</v>
      </c>
      <c r="C142" s="261" t="s">
        <v>82</v>
      </c>
      <c r="D142" s="261">
        <v>791</v>
      </c>
      <c r="E142" s="261">
        <v>230</v>
      </c>
    </row>
    <row r="143" spans="1:5">
      <c r="A143" s="251"/>
      <c r="B143" s="260" t="s">
        <v>329</v>
      </c>
      <c r="C143" s="261" t="s">
        <v>82</v>
      </c>
      <c r="D143" s="262">
        <v>1232</v>
      </c>
      <c r="E143" s="261">
        <v>358</v>
      </c>
    </row>
    <row r="144" spans="1:5">
      <c r="A144" s="251"/>
      <c r="B144" s="260" t="s">
        <v>330</v>
      </c>
      <c r="C144" s="261" t="s">
        <v>82</v>
      </c>
      <c r="D144" s="262">
        <v>1510</v>
      </c>
      <c r="E144" s="261">
        <v>438</v>
      </c>
    </row>
    <row r="145" spans="1:5">
      <c r="A145" s="251"/>
      <c r="B145" s="260" t="s">
        <v>331</v>
      </c>
      <c r="C145" s="261" t="s">
        <v>82</v>
      </c>
      <c r="D145" s="262">
        <v>1575</v>
      </c>
      <c r="E145" s="261">
        <v>538</v>
      </c>
    </row>
    <row r="146" spans="1:5">
      <c r="A146" s="251"/>
      <c r="B146" s="260" t="s">
        <v>332</v>
      </c>
      <c r="C146" s="261" t="s">
        <v>82</v>
      </c>
      <c r="D146" s="262">
        <v>2062</v>
      </c>
      <c r="E146" s="261">
        <v>704</v>
      </c>
    </row>
    <row r="147" spans="1:5">
      <c r="A147" s="251"/>
      <c r="B147" s="260" t="s">
        <v>333</v>
      </c>
      <c r="C147" s="261" t="s">
        <v>82</v>
      </c>
      <c r="D147" s="262">
        <v>2299</v>
      </c>
      <c r="E147" s="261">
        <v>785</v>
      </c>
    </row>
    <row r="148" spans="1:5">
      <c r="A148" s="251"/>
      <c r="B148" s="260" t="s">
        <v>334</v>
      </c>
      <c r="C148" s="261" t="s">
        <v>82</v>
      </c>
      <c r="D148" s="262">
        <v>1988</v>
      </c>
      <c r="E148" s="261">
        <v>679</v>
      </c>
    </row>
    <row r="149" spans="1:5">
      <c r="A149" s="251"/>
      <c r="B149" s="260" t="s">
        <v>335</v>
      </c>
      <c r="C149" s="261" t="s">
        <v>82</v>
      </c>
      <c r="D149" s="262">
        <v>2921</v>
      </c>
      <c r="E149" s="261">
        <v>997</v>
      </c>
    </row>
    <row r="150" spans="1:5">
      <c r="A150" s="251"/>
      <c r="B150" s="260" t="s">
        <v>336</v>
      </c>
      <c r="C150" s="261" t="s">
        <v>82</v>
      </c>
      <c r="D150" s="262">
        <v>3017</v>
      </c>
      <c r="E150" s="262">
        <v>1301</v>
      </c>
    </row>
    <row r="151" spans="1:5">
      <c r="A151" s="251"/>
      <c r="B151" s="260" t="s">
        <v>337</v>
      </c>
      <c r="C151" s="261" t="s">
        <v>82</v>
      </c>
      <c r="D151" s="262">
        <v>2402</v>
      </c>
      <c r="E151" s="261">
        <v>820</v>
      </c>
    </row>
    <row r="152" spans="1:5">
      <c r="A152" s="251"/>
      <c r="B152" s="260" t="s">
        <v>338</v>
      </c>
      <c r="C152" s="261" t="s">
        <v>82</v>
      </c>
      <c r="D152" s="262">
        <v>2819</v>
      </c>
      <c r="E152" s="262">
        <v>1209</v>
      </c>
    </row>
    <row r="153" spans="1:5">
      <c r="A153" s="251"/>
      <c r="B153" s="260" t="s">
        <v>339</v>
      </c>
      <c r="C153" s="261" t="s">
        <v>82</v>
      </c>
      <c r="D153" s="262">
        <v>3542</v>
      </c>
      <c r="E153" s="262">
        <v>1584</v>
      </c>
    </row>
    <row r="154" spans="1:5">
      <c r="A154" s="251"/>
      <c r="B154" s="260" t="s">
        <v>340</v>
      </c>
      <c r="C154" s="261" t="s">
        <v>82</v>
      </c>
      <c r="D154" s="262">
        <v>4780</v>
      </c>
      <c r="E154" s="262">
        <v>1633</v>
      </c>
    </row>
    <row r="155" spans="1:5">
      <c r="A155" s="251"/>
      <c r="B155" s="260" t="s">
        <v>341</v>
      </c>
      <c r="C155" s="261" t="s">
        <v>82</v>
      </c>
      <c r="D155" s="262">
        <v>6297</v>
      </c>
      <c r="E155" s="262">
        <v>2149</v>
      </c>
    </row>
    <row r="156" spans="1:5">
      <c r="A156" s="251"/>
      <c r="B156" s="260" t="s">
        <v>342</v>
      </c>
      <c r="C156" s="261" t="s">
        <v>82</v>
      </c>
      <c r="D156" s="261">
        <v>234</v>
      </c>
      <c r="E156" s="261">
        <v>80</v>
      </c>
    </row>
    <row r="157" spans="1:5">
      <c r="A157" s="251"/>
      <c r="B157" s="260" t="s">
        <v>343</v>
      </c>
      <c r="C157" s="261" t="s">
        <v>82</v>
      </c>
      <c r="D157" s="261">
        <v>427</v>
      </c>
      <c r="E157" s="261">
        <v>146</v>
      </c>
    </row>
    <row r="158" spans="1:5">
      <c r="A158" s="251"/>
      <c r="B158" s="260" t="s">
        <v>344</v>
      </c>
      <c r="C158" s="261" t="s">
        <v>82</v>
      </c>
      <c r="D158" s="261">
        <v>569</v>
      </c>
      <c r="E158" s="261">
        <v>194</v>
      </c>
    </row>
    <row r="159" spans="1:5">
      <c r="A159" s="251"/>
      <c r="B159" s="260" t="s">
        <v>345</v>
      </c>
      <c r="C159" s="261" t="s">
        <v>82</v>
      </c>
      <c r="D159" s="261">
        <v>586</v>
      </c>
      <c r="E159" s="261">
        <v>200</v>
      </c>
    </row>
    <row r="160" spans="1:5">
      <c r="A160" s="251"/>
      <c r="B160" s="260" t="s">
        <v>346</v>
      </c>
      <c r="C160" s="261" t="s">
        <v>82</v>
      </c>
      <c r="D160" s="261">
        <v>791</v>
      </c>
      <c r="E160" s="261">
        <v>270</v>
      </c>
    </row>
    <row r="161" spans="1:5">
      <c r="A161" s="251"/>
      <c r="B161" s="260" t="s">
        <v>347</v>
      </c>
      <c r="C161" s="261" t="s">
        <v>82</v>
      </c>
      <c r="D161" s="261">
        <v>902</v>
      </c>
      <c r="E161" s="261">
        <v>308</v>
      </c>
    </row>
    <row r="162" spans="1:5">
      <c r="A162" s="251"/>
      <c r="B162" s="260" t="s">
        <v>348</v>
      </c>
      <c r="C162" s="261" t="s">
        <v>82</v>
      </c>
      <c r="D162" s="262">
        <v>1230</v>
      </c>
      <c r="E162" s="261">
        <v>421</v>
      </c>
    </row>
    <row r="163" spans="1:5">
      <c r="A163" s="251"/>
      <c r="B163" s="260" t="s">
        <v>349</v>
      </c>
      <c r="C163" s="261" t="s">
        <v>82</v>
      </c>
      <c r="D163" s="262">
        <v>1510</v>
      </c>
      <c r="E163" s="261">
        <v>515</v>
      </c>
    </row>
    <row r="164" spans="1:5">
      <c r="A164" s="251"/>
      <c r="B164" s="260" t="s">
        <v>350</v>
      </c>
      <c r="C164" s="261" t="s">
        <v>82</v>
      </c>
      <c r="D164" s="262">
        <v>1678</v>
      </c>
      <c r="E164" s="261">
        <v>573</v>
      </c>
    </row>
    <row r="165" spans="1:5">
      <c r="A165" s="251"/>
      <c r="B165" s="260" t="s">
        <v>351</v>
      </c>
      <c r="C165" s="261" t="s">
        <v>82</v>
      </c>
      <c r="D165" s="262">
        <v>1067</v>
      </c>
      <c r="E165" s="261">
        <v>364</v>
      </c>
    </row>
    <row r="166" spans="1:5">
      <c r="A166" s="251"/>
      <c r="B166" s="260" t="s">
        <v>352</v>
      </c>
      <c r="C166" s="261" t="s">
        <v>82</v>
      </c>
      <c r="D166" s="262">
        <v>1673</v>
      </c>
      <c r="E166" s="261">
        <v>571</v>
      </c>
    </row>
    <row r="167" spans="1:5">
      <c r="A167" s="251"/>
      <c r="B167" s="260" t="s">
        <v>353</v>
      </c>
      <c r="C167" s="261" t="s">
        <v>82</v>
      </c>
      <c r="D167" s="262">
        <v>2056</v>
      </c>
      <c r="E167" s="261">
        <v>702</v>
      </c>
    </row>
    <row r="168" spans="1:5">
      <c r="A168" s="251"/>
      <c r="B168" s="260" t="s">
        <v>354</v>
      </c>
      <c r="C168" s="261" t="s">
        <v>82</v>
      </c>
      <c r="D168" s="262">
        <v>2302</v>
      </c>
      <c r="E168" s="261">
        <v>786</v>
      </c>
    </row>
    <row r="169" spans="1:5">
      <c r="A169" s="251"/>
      <c r="B169" s="260" t="s">
        <v>355</v>
      </c>
      <c r="C169" s="261" t="s">
        <v>82</v>
      </c>
      <c r="D169" s="262">
        <v>1895</v>
      </c>
      <c r="E169" s="261">
        <v>647</v>
      </c>
    </row>
    <row r="170" spans="1:5">
      <c r="A170" s="251"/>
      <c r="B170" s="260" t="s">
        <v>356</v>
      </c>
      <c r="C170" s="261" t="s">
        <v>82</v>
      </c>
      <c r="D170" s="262">
        <v>2874</v>
      </c>
      <c r="E170" s="261">
        <v>981</v>
      </c>
    </row>
  </sheetData>
  <mergeCells count="1">
    <mergeCell ref="A1:E1"/>
  </mergeCells>
  <pageMargins left="0.7" right="0.7" top="0.75" bottom="0.75" header="0.3" footer="0.3"/>
  <pageSetup paperSize="9" scale="6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G1:K30"/>
  <sheetViews>
    <sheetView workbookViewId="0">
      <selection activeCell="H6" sqref="H6"/>
    </sheetView>
  </sheetViews>
  <sheetFormatPr defaultRowHeight="24"/>
  <cols>
    <col min="7" max="7" width="23" style="3" customWidth="1"/>
    <col min="8" max="9" width="10.28515625" style="4" customWidth="1"/>
    <col min="10" max="10" width="23.140625" style="3" customWidth="1"/>
    <col min="11" max="11" width="18.85546875" style="3" bestFit="1" customWidth="1"/>
  </cols>
  <sheetData>
    <row r="1" spans="7:11" ht="24.75" thickBot="1"/>
    <row r="2" spans="7:11" ht="24.75" thickBot="1">
      <c r="G2" s="5">
        <f>ปร.5!K10</f>
        <v>388968</v>
      </c>
    </row>
    <row r="3" spans="7:11">
      <c r="G3" s="6"/>
    </row>
    <row r="4" spans="7:11">
      <c r="G4" s="7"/>
    </row>
    <row r="5" spans="7:11" ht="24.75" thickBot="1">
      <c r="G5" s="3">
        <v>0</v>
      </c>
      <c r="H5" s="4">
        <v>1.3090999999999999</v>
      </c>
      <c r="J5" s="8">
        <v>0</v>
      </c>
      <c r="K5" s="8">
        <v>500000</v>
      </c>
    </row>
    <row r="6" spans="7:11">
      <c r="G6" s="9">
        <v>500000</v>
      </c>
      <c r="H6" s="10">
        <v>1.3090999999999999</v>
      </c>
      <c r="J6" s="8">
        <v>500000</v>
      </c>
      <c r="K6" s="8">
        <v>1000000</v>
      </c>
    </row>
    <row r="7" spans="7:11">
      <c r="G7" s="11">
        <v>1000000</v>
      </c>
      <c r="H7" s="12">
        <v>1.3067</v>
      </c>
      <c r="J7" s="8">
        <v>1000000</v>
      </c>
      <c r="K7" s="8">
        <v>2000000</v>
      </c>
    </row>
    <row r="8" spans="7:11">
      <c r="G8" s="11">
        <v>2000000</v>
      </c>
      <c r="H8" s="12">
        <v>1.3050999999999999</v>
      </c>
      <c r="I8" s="13"/>
      <c r="J8" s="8">
        <v>2000000</v>
      </c>
      <c r="K8" s="8">
        <v>5000000</v>
      </c>
    </row>
    <row r="9" spans="7:11">
      <c r="G9" s="11">
        <v>5000000</v>
      </c>
      <c r="H9" s="12">
        <v>1.302</v>
      </c>
      <c r="I9" s="13"/>
      <c r="J9" s="8">
        <v>5000000</v>
      </c>
      <c r="K9" s="14">
        <v>10000000</v>
      </c>
    </row>
    <row r="10" spans="7:11">
      <c r="G10" s="15">
        <v>10000000</v>
      </c>
      <c r="H10" s="16">
        <v>1.296</v>
      </c>
      <c r="I10" s="13"/>
      <c r="J10" s="14">
        <v>10000000</v>
      </c>
      <c r="K10" s="14">
        <v>15000000</v>
      </c>
    </row>
    <row r="11" spans="7:11">
      <c r="G11" s="15">
        <v>15000000</v>
      </c>
      <c r="H11" s="16">
        <v>1.2611000000000001</v>
      </c>
      <c r="I11" s="13"/>
      <c r="J11" s="14">
        <v>15000000</v>
      </c>
      <c r="K11" s="8">
        <v>20000000</v>
      </c>
    </row>
    <row r="12" spans="7:11">
      <c r="G12" s="11">
        <v>20000000</v>
      </c>
      <c r="H12" s="16">
        <v>1.2535000000000001</v>
      </c>
      <c r="I12" s="13"/>
      <c r="J12" s="8">
        <v>20000000</v>
      </c>
      <c r="K12" s="8">
        <v>25000000</v>
      </c>
    </row>
    <row r="13" spans="7:11">
      <c r="G13" s="11">
        <v>25000000</v>
      </c>
      <c r="H13" s="12">
        <v>1.2264999999999999</v>
      </c>
      <c r="I13" s="13"/>
      <c r="J13" s="8">
        <v>25000000</v>
      </c>
      <c r="K13" s="8">
        <v>30000000</v>
      </c>
    </row>
    <row r="14" spans="7:11">
      <c r="G14" s="11">
        <v>30000000</v>
      </c>
      <c r="H14" s="12">
        <v>1.2181</v>
      </c>
      <c r="I14" s="13"/>
      <c r="J14" s="8">
        <v>30000000</v>
      </c>
      <c r="K14" s="8">
        <v>40000000</v>
      </c>
    </row>
    <row r="15" spans="7:11">
      <c r="G15" s="11">
        <v>40000000</v>
      </c>
      <c r="H15" s="12">
        <v>1.2177</v>
      </c>
      <c r="I15" s="13"/>
      <c r="J15" s="8">
        <v>40000000</v>
      </c>
      <c r="K15" s="8">
        <v>50000000</v>
      </c>
    </row>
    <row r="16" spans="7:11">
      <c r="G16" s="11">
        <v>50000000</v>
      </c>
      <c r="H16" s="12">
        <v>1.2176</v>
      </c>
      <c r="I16" s="13"/>
      <c r="J16" s="8">
        <v>50000000</v>
      </c>
      <c r="K16" s="8">
        <v>60000000</v>
      </c>
    </row>
    <row r="17" spans="7:11">
      <c r="G17" s="11">
        <v>60000000</v>
      </c>
      <c r="H17" s="12">
        <v>1.2078</v>
      </c>
      <c r="I17" s="13"/>
      <c r="J17" s="8">
        <v>60000000</v>
      </c>
      <c r="K17" s="8">
        <v>70000000</v>
      </c>
    </row>
    <row r="18" spans="7:11">
      <c r="G18" s="11">
        <v>70000000</v>
      </c>
      <c r="H18" s="12">
        <v>1.2067000000000001</v>
      </c>
      <c r="I18" s="13"/>
      <c r="J18" s="8">
        <v>70000000</v>
      </c>
      <c r="K18" s="8">
        <v>80000000</v>
      </c>
    </row>
    <row r="19" spans="7:11">
      <c r="G19" s="11">
        <v>80000000</v>
      </c>
      <c r="H19" s="12">
        <v>1.2067000000000001</v>
      </c>
      <c r="I19" s="13"/>
      <c r="J19" s="8">
        <v>80000000</v>
      </c>
      <c r="K19" s="8">
        <v>90000000</v>
      </c>
    </row>
    <row r="20" spans="7:11">
      <c r="G20" s="11">
        <v>90000000</v>
      </c>
      <c r="H20" s="12">
        <v>1.2065999999999999</v>
      </c>
      <c r="I20" s="13"/>
      <c r="J20" s="8">
        <v>90000000</v>
      </c>
      <c r="K20" s="8">
        <v>100000000</v>
      </c>
    </row>
    <row r="21" spans="7:11">
      <c r="G21" s="11">
        <v>100000000</v>
      </c>
      <c r="H21" s="12">
        <v>1.2065999999999999</v>
      </c>
      <c r="I21" s="13"/>
      <c r="J21" s="8">
        <v>100000000</v>
      </c>
      <c r="K21" s="8">
        <v>150000000</v>
      </c>
    </row>
    <row r="22" spans="7:11">
      <c r="G22" s="11">
        <v>150000000</v>
      </c>
      <c r="H22" s="12">
        <v>1.2039</v>
      </c>
      <c r="I22" s="13"/>
      <c r="J22" s="8">
        <v>150000000</v>
      </c>
      <c r="K22" s="8">
        <v>200000000</v>
      </c>
    </row>
    <row r="23" spans="7:11">
      <c r="G23" s="11">
        <v>200000000</v>
      </c>
      <c r="H23" s="12">
        <v>1.2039</v>
      </c>
      <c r="I23" s="13"/>
      <c r="J23" s="8">
        <v>200000000</v>
      </c>
      <c r="K23" s="8">
        <v>250000000</v>
      </c>
    </row>
    <row r="24" spans="7:11">
      <c r="G24" s="11">
        <v>250000000</v>
      </c>
      <c r="H24" s="12">
        <v>1.2031000000000001</v>
      </c>
      <c r="I24" s="13"/>
      <c r="J24" s="8">
        <v>250000000</v>
      </c>
      <c r="K24" s="8">
        <v>300000000</v>
      </c>
    </row>
    <row r="25" spans="7:11">
      <c r="G25" s="11">
        <v>300000000</v>
      </c>
      <c r="H25" s="12">
        <v>1.1969000000000001</v>
      </c>
      <c r="I25" s="13"/>
      <c r="J25" s="8">
        <v>300000000</v>
      </c>
      <c r="K25" s="8">
        <v>350000000</v>
      </c>
    </row>
    <row r="26" spans="7:11">
      <c r="G26" s="11">
        <v>350000000</v>
      </c>
      <c r="H26" s="12">
        <v>1.1883999999999999</v>
      </c>
      <c r="I26" s="13"/>
      <c r="J26" s="8">
        <v>350000000</v>
      </c>
      <c r="K26" s="8">
        <v>400000000</v>
      </c>
    </row>
    <row r="27" spans="7:11">
      <c r="G27" s="11">
        <v>400000000</v>
      </c>
      <c r="H27" s="12">
        <v>1.1877</v>
      </c>
      <c r="I27" s="13"/>
      <c r="J27" s="8">
        <v>400000000</v>
      </c>
      <c r="K27" s="8">
        <v>500000000</v>
      </c>
    </row>
    <row r="28" spans="7:11">
      <c r="G28" s="11">
        <v>500000000</v>
      </c>
      <c r="H28" s="12">
        <v>1.1871</v>
      </c>
      <c r="I28" s="13"/>
      <c r="J28" s="8">
        <v>500000000</v>
      </c>
      <c r="K28" s="8">
        <v>500000000</v>
      </c>
    </row>
    <row r="29" spans="7:11" ht="24.75" thickBot="1">
      <c r="G29" s="17">
        <v>500000000</v>
      </c>
      <c r="H29" s="18">
        <v>1.8005</v>
      </c>
      <c r="I29" s="13"/>
      <c r="J29" s="8">
        <v>500000000</v>
      </c>
      <c r="K29" s="19"/>
    </row>
    <row r="30" spans="7:11">
      <c r="H30" s="20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คำอธิบาย</vt:lpstr>
      <vt:lpstr>ปร.4(ก)</vt:lpstr>
      <vt:lpstr>ปร.5</vt:lpstr>
      <vt:lpstr>ปร.6</vt:lpstr>
      <vt:lpstr>{Factor F}</vt:lpstr>
      <vt:lpstr>รายละเอียดปรับปรุงซ่อมแซม</vt:lpstr>
      <vt:lpstr>ภาพถ่าย</vt:lpstr>
      <vt:lpstr>รายการค่าวัสดุ ค่าแรง</vt:lpstr>
      <vt:lpstr>Sheet1</vt:lpstr>
      <vt:lpstr>รายละเอียดปรับปรุงซ่อมแซม!_Hlk50038600</vt:lpstr>
      <vt:lpstr>'{Factor F}'!Print_Area</vt:lpstr>
      <vt:lpstr>'ปร.4(ก)'!Print_Area</vt:lpstr>
      <vt:lpstr>ปร.5!Print_Area</vt:lpstr>
      <vt:lpstr>'ปร.4(ก)'!Print_Titles</vt:lpstr>
      <vt:lpstr>'รายการค่าวัสดุ ค่าแรง'!Print_Titles</vt:lpstr>
    </vt:vector>
  </TitlesOfParts>
  <Company>SK.Civil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พสธร นามสง่า</cp:lastModifiedBy>
  <cp:lastPrinted>2024-11-26T02:45:17Z</cp:lastPrinted>
  <dcterms:created xsi:type="dcterms:W3CDTF">2012-02-29T01:43:10Z</dcterms:created>
  <dcterms:modified xsi:type="dcterms:W3CDTF">2024-12-13T06:52:06Z</dcterms:modified>
</cp:coreProperties>
</file>